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BF4E8BC2-804D-44D9-AF14-C8773A4A7F03}" xr6:coauthVersionLast="36" xr6:coauthVersionMax="46" xr10:uidLastSave="{00000000-0000-0000-0000-000000000000}"/>
  <bookViews>
    <workbookView xWindow="0" yWindow="0" windowWidth="20520" windowHeight="9435" tabRatio="893" activeTab="1" xr2:uid="{00000000-000D-0000-FFFF-FFFF00000000}"/>
  </bookViews>
  <sheets>
    <sheet name="DPNK-Stamm" sheetId="23" r:id="rId1"/>
    <sheet name="Maler" sheetId="2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GZ">#REF!</definedName>
    <definedName name="_MLK_Min">#REF!</definedName>
    <definedName name="_MLK_STD">#REF!</definedName>
    <definedName name="_MLP_Min">#REF!</definedName>
    <definedName name="_MLP_Std">#REF!</definedName>
    <definedName name="_TC55">'[1]K4 Blatt'!$M$16</definedName>
    <definedName name="_USK1">[1]Basiswerte!$B$14</definedName>
    <definedName name="_USK2">[1]Basiswerte!$B$15</definedName>
    <definedName name="_USK3">[1]Basiswerte!$B$16</definedName>
    <definedName name="_WAZ1">[2]SOLL_AZ.XLS!$H$58</definedName>
    <definedName name="_WAZ2">[2]SOLL_AZ.XLS!$I$58</definedName>
    <definedName name="A4_4J">[1]Basiswerte!$B$8</definedName>
    <definedName name="AB_10b">[2]SOLL_AZ.XLS!$I$161</definedName>
    <definedName name="AB_20">[2]SOLL_AZ.XLS!$I$185</definedName>
    <definedName name="AB_21">[2]KALK.XLS!$M$409</definedName>
    <definedName name="AB_6">[2]SOLL_AZ.XLS!$I$108</definedName>
    <definedName name="AB_7a">[2]SOLL_AZ.XLS!$I$115</definedName>
    <definedName name="AB_7b">[2]SOLL_AZ.XLS!$I$120</definedName>
    <definedName name="AB_8a">[2]SOLL_AZ.XLS!$I$139</definedName>
    <definedName name="AB_A">[2]KALK.XLS!$M$6</definedName>
    <definedName name="AB_B">[2]KALK.XLS!$M$8</definedName>
    <definedName name="AB_C">[2]KALK.XLS!$M$12</definedName>
    <definedName name="AB_ML">[2]KALK.XLS!$M$21</definedName>
    <definedName name="AB_U">[2]KALK.XLS!$M$418</definedName>
    <definedName name="AB_WBF">[2]SV_SATZ.XLS!$H$12</definedName>
    <definedName name="Arb_IE">[2]SV_SATZ.XLS!$E$27</definedName>
    <definedName name="Arb_KV">[2]SV_SATZ.XLS!$E$29</definedName>
    <definedName name="ARB_KV_AN">[2]SV_SATZ.XLS!$F$29</definedName>
    <definedName name="Arb_UV">[2]SV_SATZ.XLS!$E$31</definedName>
    <definedName name="AufzahlungsSTD" localSheetId="1">'[3]Stamm KV-Daten'!$A$50:$A$54</definedName>
    <definedName name="AufzahlungsSTD">'[4]Stamm KV-Daten'!$A$50:$A$59</definedName>
    <definedName name="AufzahlungsStdEURO" localSheetId="1">'[3]Stamm KV-Daten'!$A$56:$A$60</definedName>
    <definedName name="AufzahlungsStdEURO">'[4]Stamm KV-Daten'!$A$61:$A$65</definedName>
    <definedName name="AZ_1">[2]SOLL_AZ.XLS!$H$196</definedName>
    <definedName name="AZ_2">[2]SOLL_AZ.XLS!$I$196</definedName>
    <definedName name="AZ_AB">[2]SOLL_AZ.XLS!$I$197</definedName>
    <definedName name="AZ_BIS">[2]SOLL_AZ.XLS!$H$197</definedName>
    <definedName name="Beton080">'[1]K4 Blatt'!$M$10</definedName>
    <definedName name="Beton225">'[1]K4 Blatt'!$M$6</definedName>
    <definedName name="Beton225_Aufz_GK16">'[1]K4 Blatt'!$M$8</definedName>
    <definedName name="BIS_10b">[2]SOLL_AZ.XLS!$H$161</definedName>
    <definedName name="BIS_11">[2]SOLL_AZ.XLS!$H$168</definedName>
    <definedName name="BIS_12">[2]SOLL_AZ.XLS!$H$174</definedName>
    <definedName name="BIS_13">[2]SOLL_AZ.XLS!$H$190</definedName>
    <definedName name="BIS_20">[2]SOLL_AZ.XLS!$H$184</definedName>
    <definedName name="Bis_3">[2]SOLL_AZ.XLS!$H$79</definedName>
    <definedName name="BIS_4">[2]SOLL_AZ.XLS!$H$86</definedName>
    <definedName name="BIS_5">[2]SOLL_AZ.XLS!$H$93</definedName>
    <definedName name="BIS_6">[2]SOLL_AZ.XLS!$H$108</definedName>
    <definedName name="BIS_7a">[2]SOLL_AZ.XLS!$H$115</definedName>
    <definedName name="BIS_7b">[2]SOLL_AZ.XLS!$H$120</definedName>
    <definedName name="BIS_8a">[2]SOLL_AZ.XLS!$H$139</definedName>
    <definedName name="BIS_9">[2]SOLL_AZ.XLS!$H$155</definedName>
    <definedName name="BIS_A">[2]KALK.XLS!$L$6</definedName>
    <definedName name="BIS_B">[2]KALK.XLS!$L$8</definedName>
    <definedName name="BIS_C">[2]KALK.XLS!$L$12</definedName>
    <definedName name="BIS_ML">[2]KALK.XLS!$L$21</definedName>
    <definedName name="BIS_U">[2]KALK.XLS!$L$418</definedName>
    <definedName name="BIS_WBF">[2]SV_SATZ.XLS!$G$12</definedName>
    <definedName name="BML">[1]Basiswerte!$B$3</definedName>
    <definedName name="BMP">[1]Basiswerte!$B$4</definedName>
    <definedName name="DienstreiseSTD" localSheetId="1">'[3]Stamm KV-Daten'!$A$112:$A$114</definedName>
    <definedName name="DienstreiseSTD">'[4]Stamm KV-Daten'!$A$117:$A$119</definedName>
    <definedName name="DienstreiseTAG" localSheetId="1">'[3]Stamm KV-Daten'!$A$98:$A$109</definedName>
    <definedName name="DienstreiseTAG">'[4]Stamm KV-Daten'!$A$103:$A$114</definedName>
    <definedName name="DienstreiseWOCHE" localSheetId="1">'[3]Stamm KV-Daten'!$A$117:$A$122</definedName>
    <definedName name="DienstreiseWOCHE">'[4]Stamm KV-Daten'!$A$122:$A$127</definedName>
    <definedName name="Diesel">[1]Basiswerte!$B$25</definedName>
    <definedName name="_xlnm.Print_Area" localSheetId="1">Maler!$A$1:$J$97</definedName>
    <definedName name="DSK">[1]Basiswerte!$B$13</definedName>
    <definedName name="Dünnputz">'[1]K4 Blatt'!$M$26</definedName>
    <definedName name="ErschwernisZul" localSheetId="1">'[3]Stamm KV-Daten'!$A$66:$A$92</definedName>
    <definedName name="ErschwernisZul">'[4]Stamm KV-Daten'!$A$71:$A$97</definedName>
    <definedName name="Frostschutzmat">'[1]K4 Blatt'!$M$28</definedName>
    <definedName name="Fugenband">'[1]K4 Blatt'!$M$12</definedName>
    <definedName name="Glasseide">'[1]K4 Blatt'!$M$24</definedName>
    <definedName name="GZ">[1]Basiswerte!$B$20</definedName>
    <definedName name="HB_Grundl1">[2]SV_SATZ.XLS!$E$39</definedName>
    <definedName name="HTML_CodePage" hidden="1">1252</definedName>
    <definedName name="HTML_Control" hidden="1">{"'Zusammenfassung für ÖSTAT'!$A$1:$G$55"}</definedName>
    <definedName name="HTML_Description" hidden="1">""</definedName>
    <definedName name="HTML_Email" hidden="1">""</definedName>
    <definedName name="HTML_Header" hidden="1">"Zusammenfassung für ÖSTAT"</definedName>
    <definedName name="HTML_LastUpdate" hidden="1">"23.12.99"</definedName>
    <definedName name="HTML_LineAfter" hidden="1">TRUE</definedName>
    <definedName name="HTML_LineBefore" hidden="1">TRUE</definedName>
    <definedName name="HTML_Name" hidden="1">"Andreas Kropik"</definedName>
    <definedName name="HTML_OBDlg2" hidden="1">TRUE</definedName>
    <definedName name="HTML_OBDlg4" hidden="1">TRUE</definedName>
    <definedName name="HTML_OS" hidden="1">0</definedName>
    <definedName name="HTML_PathFile" hidden="1">"D:\Eigene Dateien\internetpublikation\sk_tab01012000.htm"</definedName>
    <definedName name="HTML_Title" hidden="1">"FM"</definedName>
    <definedName name="K2GZWerte">'[3]K2 2020'!$H$21:$H$26</definedName>
    <definedName name="Kleber">'[1]K4 Blatt'!$M$22</definedName>
    <definedName name="KV_IIb">[1]Basiswerte!$B$1</definedName>
    <definedName name="KV_IIIb">[1]Basiswerte!$B$2</definedName>
    <definedName name="KVBezeichnung" localSheetId="1">'[3]Stamm KV-Daten'!$A$7:$A$33</definedName>
    <definedName name="KVBezeichnung">'[4]Stamm KV-Daten'!$A$7:$A$33</definedName>
    <definedName name="Liter_kWh">[1]Basiswerte!$B$26</definedName>
    <definedName name="lohngeb_K">[1]Basiswerte!$B$18</definedName>
    <definedName name="MehrarbeitsStd" localSheetId="1">'[3]Stamm KV-Daten'!$A$39:$A$48</definedName>
    <definedName name="MehrarbeitsStd">'[4]Stamm KV-Daten'!$A$39:$A$48</definedName>
    <definedName name="ÖBGL_Abm_AV">[1]Basiswerte!$B$22</definedName>
    <definedName name="ÖBGL_Abm_Rep">[1]Basiswerte!$B$23</definedName>
    <definedName name="Planiegebühr_je_to">[1]Basiswerte!$B$30</definedName>
    <definedName name="PS_6cm">'[1]K4 Blatt'!$M$20</definedName>
    <definedName name="PS_6cm_LadeLohn">'[1]K4 Blatt'!$H$20</definedName>
    <definedName name="Schalstein25cm">'[1]K4 Blatt'!$M$14</definedName>
    <definedName name="Schalstein25cm_ladeLohn">'[1]K4 Blatt'!$H$14</definedName>
    <definedName name="Schlaufenmatte">'[1]K4 Blatt'!$M$18</definedName>
    <definedName name="sdsddsdsds" hidden="1">{"'Zusammenfassung für ÖSTAT'!$A$1:$G$55"}</definedName>
    <definedName name="SV_AB">[2]SV_SATZ.XLS!$H$15</definedName>
    <definedName name="SV_BIS">[2]SV_SATZ.XLS!$G$15</definedName>
    <definedName name="Tarif_LKW_10km_m3_1_5to">[1]Basiswerte!$B$28</definedName>
    <definedName name="TC55_LadeLohn">'[1]K4 Blatt'!$H$16</definedName>
    <definedName name="UmlagenK3spalteA" localSheetId="1">[3]Projekt!$A$233:$A$237</definedName>
    <definedName name="UmlagenK3spalteA">[4]Projekt!$A$242:$A$246</definedName>
    <definedName name="wwwww" hidden="1">{"'Zusammenfassung für ÖSTAT'!$A$1:$G$55"}</definedName>
    <definedName name="xx">[5]SOLL_AZ.XLS!$I$160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4" i="24" l="1"/>
  <c r="AC101" i="24"/>
  <c r="AJ99" i="24"/>
  <c r="AI99" i="24"/>
  <c r="AH99" i="24"/>
  <c r="AG99" i="24"/>
  <c r="AJ98" i="24"/>
  <c r="AI98" i="24"/>
  <c r="AH98" i="24"/>
  <c r="AG98" i="24"/>
  <c r="AJ97" i="24"/>
  <c r="AI97" i="24"/>
  <c r="AH97" i="24"/>
  <c r="AJ96" i="24"/>
  <c r="AI96" i="24"/>
  <c r="AH96" i="24"/>
  <c r="AG96" i="24"/>
  <c r="AJ95" i="24"/>
  <c r="AI95" i="24"/>
  <c r="AH95" i="24"/>
  <c r="AG95" i="24"/>
  <c r="AJ94" i="24"/>
  <c r="AI94" i="24"/>
  <c r="AH94" i="24"/>
  <c r="AG94" i="24"/>
  <c r="AJ93" i="24"/>
  <c r="AI93" i="24"/>
  <c r="AH93" i="24"/>
  <c r="AG93" i="24"/>
  <c r="AJ92" i="24"/>
  <c r="AI92" i="24"/>
  <c r="AH92" i="24"/>
  <c r="AG92" i="24"/>
  <c r="AJ91" i="24"/>
  <c r="AI91" i="24"/>
  <c r="AH91" i="24"/>
  <c r="AG91" i="24"/>
  <c r="AI90" i="24"/>
  <c r="AH90" i="24"/>
  <c r="AG90" i="24"/>
  <c r="AJ89" i="24"/>
  <c r="AI89" i="24"/>
  <c r="AH89" i="24"/>
  <c r="AG89" i="24"/>
  <c r="AJ88" i="24"/>
  <c r="AI88" i="24"/>
  <c r="AH88" i="24"/>
  <c r="AG88" i="24"/>
  <c r="AJ84" i="24"/>
  <c r="AI84" i="24"/>
  <c r="AH84" i="24"/>
  <c r="AG84" i="24"/>
  <c r="AJ83" i="24"/>
  <c r="AI83" i="24"/>
  <c r="AH83" i="24"/>
  <c r="AG83" i="24"/>
  <c r="AJ82" i="24"/>
  <c r="AI82" i="24"/>
  <c r="AH82" i="24"/>
  <c r="AG82" i="24"/>
  <c r="AI81" i="24"/>
  <c r="AH81" i="24"/>
  <c r="AG81" i="24"/>
  <c r="AJ80" i="24"/>
  <c r="AI80" i="24"/>
  <c r="AH80" i="24"/>
  <c r="AG80" i="24"/>
  <c r="AJ79" i="24"/>
  <c r="AI79" i="24"/>
  <c r="AH79" i="24"/>
  <c r="AG79" i="24"/>
  <c r="AJ78" i="24"/>
  <c r="AI78" i="24"/>
  <c r="AH78" i="24"/>
  <c r="AG78" i="24"/>
  <c r="AJ77" i="24"/>
  <c r="AI77" i="24"/>
  <c r="AH77" i="24"/>
  <c r="AG77" i="24"/>
  <c r="AJ76" i="24"/>
  <c r="AI76" i="24"/>
  <c r="AH76" i="24"/>
  <c r="AG76" i="24"/>
  <c r="AJ75" i="24"/>
  <c r="AI75" i="24"/>
  <c r="AH75" i="24"/>
  <c r="AG75" i="24"/>
  <c r="AI74" i="24"/>
  <c r="AH74" i="24"/>
  <c r="AG74" i="24"/>
  <c r="AI73" i="24"/>
  <c r="AH73" i="24"/>
  <c r="AG73" i="24"/>
  <c r="Q73" i="24"/>
  <c r="P73" i="24"/>
  <c r="I85" i="24" s="1"/>
  <c r="X120" i="24" s="1"/>
  <c r="O73" i="24"/>
  <c r="I84" i="24" s="1"/>
  <c r="X119" i="24" s="1"/>
  <c r="N73" i="24"/>
  <c r="I83" i="24" s="1"/>
  <c r="X118" i="24" s="1"/>
  <c r="AJ72" i="24"/>
  <c r="AI72" i="24"/>
  <c r="AH72" i="24"/>
  <c r="AG72" i="24"/>
  <c r="Q72" i="24"/>
  <c r="P72" i="24"/>
  <c r="O72" i="24"/>
  <c r="N72" i="24"/>
  <c r="M72" i="24"/>
  <c r="AI71" i="24"/>
  <c r="AH71" i="24"/>
  <c r="AG71" i="24"/>
  <c r="Y71" i="24"/>
  <c r="Q71" i="24"/>
  <c r="P71" i="24"/>
  <c r="O71" i="24"/>
  <c r="N71" i="24"/>
  <c r="AJ70" i="24"/>
  <c r="AI70" i="24"/>
  <c r="AH70" i="24"/>
  <c r="AG70" i="24"/>
  <c r="Q70" i="24"/>
  <c r="P70" i="24"/>
  <c r="O70" i="24"/>
  <c r="N70" i="24"/>
  <c r="M70" i="24"/>
  <c r="AI69" i="24"/>
  <c r="AH69" i="24"/>
  <c r="AG69" i="24"/>
  <c r="Q69" i="24"/>
  <c r="P69" i="24"/>
  <c r="O69" i="24"/>
  <c r="N69" i="24"/>
  <c r="M69" i="24"/>
  <c r="E69" i="24"/>
  <c r="AJ68" i="24"/>
  <c r="AI68" i="24"/>
  <c r="AH68" i="24"/>
  <c r="AG68" i="24"/>
  <c r="Q68" i="24"/>
  <c r="P68" i="24"/>
  <c r="O68" i="24"/>
  <c r="N68" i="24"/>
  <c r="M68" i="24"/>
  <c r="AJ67" i="24"/>
  <c r="AI67" i="24"/>
  <c r="AH67" i="24"/>
  <c r="AG67" i="24"/>
  <c r="Q67" i="24"/>
  <c r="P67" i="24"/>
  <c r="O67" i="24"/>
  <c r="N67" i="24"/>
  <c r="M67" i="24"/>
  <c r="F67" i="24"/>
  <c r="AJ66" i="24"/>
  <c r="AI66" i="24"/>
  <c r="AH66" i="24"/>
  <c r="AG66" i="24"/>
  <c r="Q66" i="24"/>
  <c r="P66" i="24"/>
  <c r="O66" i="24"/>
  <c r="N66" i="24"/>
  <c r="M66" i="24"/>
  <c r="AJ65" i="24"/>
  <c r="AI65" i="24"/>
  <c r="AH65" i="24"/>
  <c r="AG65" i="24"/>
  <c r="Q65" i="24"/>
  <c r="P65" i="24"/>
  <c r="O65" i="24"/>
  <c r="N65" i="24"/>
  <c r="AJ64" i="24"/>
  <c r="AI64" i="24"/>
  <c r="AH64" i="24"/>
  <c r="AG64" i="24"/>
  <c r="Q64" i="24"/>
  <c r="P64" i="24"/>
  <c r="O64" i="24"/>
  <c r="N64" i="24"/>
  <c r="M64" i="24"/>
  <c r="AJ63" i="24"/>
  <c r="AI63" i="24"/>
  <c r="AH63" i="24"/>
  <c r="AG63" i="24"/>
  <c r="Q63" i="24"/>
  <c r="P63" i="24"/>
  <c r="O63" i="24"/>
  <c r="N63" i="24"/>
  <c r="M63" i="24"/>
  <c r="AJ62" i="24"/>
  <c r="AI62" i="24"/>
  <c r="AH62" i="24"/>
  <c r="AG62" i="24"/>
  <c r="Q62" i="24"/>
  <c r="P62" i="24"/>
  <c r="O62" i="24"/>
  <c r="N62" i="24"/>
  <c r="M62" i="24"/>
  <c r="AJ61" i="24"/>
  <c r="AI61" i="24"/>
  <c r="AH61" i="24"/>
  <c r="AG61" i="24"/>
  <c r="Q61" i="24"/>
  <c r="P61" i="24"/>
  <c r="O61" i="24"/>
  <c r="N61" i="24"/>
  <c r="M61" i="24"/>
  <c r="AJ60" i="24"/>
  <c r="AI60" i="24"/>
  <c r="AH60" i="24"/>
  <c r="AG60" i="24"/>
  <c r="Q60" i="24"/>
  <c r="P60" i="24"/>
  <c r="O60" i="24"/>
  <c r="N60" i="24"/>
  <c r="M60" i="24"/>
  <c r="AJ59" i="24"/>
  <c r="AI59" i="24"/>
  <c r="AH59" i="24"/>
  <c r="AG59" i="24"/>
  <c r="Q59" i="24"/>
  <c r="P59" i="24"/>
  <c r="O59" i="24"/>
  <c r="N59" i="24"/>
  <c r="M59" i="24"/>
  <c r="AJ58" i="24"/>
  <c r="AI58" i="24"/>
  <c r="AH58" i="24"/>
  <c r="AG58" i="24"/>
  <c r="Q58" i="24"/>
  <c r="P58" i="24"/>
  <c r="O58" i="24"/>
  <c r="N58" i="24"/>
  <c r="M58" i="24"/>
  <c r="AJ57" i="24"/>
  <c r="AI57" i="24"/>
  <c r="AH57" i="24"/>
  <c r="Q57" i="24"/>
  <c r="P57" i="24"/>
  <c r="O57" i="24"/>
  <c r="N57" i="24"/>
  <c r="F57" i="24"/>
  <c r="AJ56" i="24"/>
  <c r="AI56" i="24"/>
  <c r="AH56" i="24"/>
  <c r="Q56" i="24"/>
  <c r="P56" i="24"/>
  <c r="O56" i="24"/>
  <c r="N56" i="24"/>
  <c r="AJ55" i="24"/>
  <c r="AI55" i="24"/>
  <c r="AH55" i="24"/>
  <c r="Q55" i="24"/>
  <c r="P55" i="24"/>
  <c r="O55" i="24"/>
  <c r="N55" i="24"/>
  <c r="Q54" i="24"/>
  <c r="P54" i="24"/>
  <c r="O54" i="24"/>
  <c r="N54" i="24"/>
  <c r="AA46" i="24"/>
  <c r="Z57" i="24" s="1"/>
  <c r="AA45" i="24"/>
  <c r="I45" i="24"/>
  <c r="AA42" i="24"/>
  <c r="Z56" i="24" s="1"/>
  <c r="I41" i="24"/>
  <c r="F56" i="24" s="1"/>
  <c r="Z40" i="24"/>
  <c r="U40" i="24"/>
  <c r="Y73" i="24" s="1"/>
  <c r="Z39" i="24"/>
  <c r="AA39" i="24" s="1"/>
  <c r="X63" i="24" s="1"/>
  <c r="H39" i="24"/>
  <c r="C39" i="24"/>
  <c r="I38" i="24"/>
  <c r="F55" i="24" s="1"/>
  <c r="H38" i="24"/>
  <c r="Z37" i="24"/>
  <c r="AA36" i="24" s="1"/>
  <c r="H37" i="24"/>
  <c r="I36" i="24"/>
  <c r="F54" i="24" s="1"/>
  <c r="Z34" i="24"/>
  <c r="Z35" i="24" s="1"/>
  <c r="H34" i="24"/>
  <c r="H35" i="24" s="1"/>
  <c r="T30" i="24"/>
  <c r="T29" i="24"/>
  <c r="A29" i="24"/>
  <c r="AA28" i="24"/>
  <c r="T28" i="24"/>
  <c r="H28" i="24"/>
  <c r="A28" i="24"/>
  <c r="T27" i="24"/>
  <c r="A27" i="24"/>
  <c r="T26" i="24"/>
  <c r="A26" i="24"/>
  <c r="AA23" i="24"/>
  <c r="T23" i="24"/>
  <c r="H23" i="24"/>
  <c r="A23" i="24"/>
  <c r="AA22" i="24"/>
  <c r="T22" i="24"/>
  <c r="H22" i="24"/>
  <c r="A22" i="24"/>
  <c r="AA21" i="24"/>
  <c r="T21" i="24"/>
  <c r="H21" i="24"/>
  <c r="A21" i="24"/>
  <c r="AA20" i="24"/>
  <c r="T20" i="24"/>
  <c r="H20" i="24"/>
  <c r="A20" i="24"/>
  <c r="AA19" i="24"/>
  <c r="T19" i="24"/>
  <c r="H19" i="24"/>
  <c r="A19" i="24"/>
  <c r="AA18" i="24"/>
  <c r="T18" i="24"/>
  <c r="H18" i="24"/>
  <c r="A18" i="24"/>
  <c r="AA17" i="24"/>
  <c r="T17" i="24"/>
  <c r="H17" i="24"/>
  <c r="A17" i="24"/>
  <c r="AA16" i="24"/>
  <c r="T16" i="24"/>
  <c r="H16" i="24"/>
  <c r="A16" i="24"/>
  <c r="AA15" i="24"/>
  <c r="T15" i="24"/>
  <c r="H15" i="24"/>
  <c r="A15" i="24"/>
  <c r="AA14" i="24"/>
  <c r="T14" i="24"/>
  <c r="H14" i="24"/>
  <c r="A14" i="24"/>
  <c r="AA13" i="24"/>
  <c r="T13" i="24"/>
  <c r="H13" i="24"/>
  <c r="A13" i="24"/>
  <c r="AA12" i="24"/>
  <c r="T12" i="24"/>
  <c r="H12" i="24"/>
  <c r="A12" i="24"/>
  <c r="AA11" i="24"/>
  <c r="AA24" i="24" s="1"/>
  <c r="T11" i="24"/>
  <c r="H11" i="24"/>
  <c r="H24" i="24" s="1"/>
  <c r="H26" i="24" s="1"/>
  <c r="A11" i="24"/>
  <c r="T10" i="24"/>
  <c r="A10" i="24"/>
  <c r="H21" i="23"/>
  <c r="AA27" i="24" s="1"/>
  <c r="H17" i="23"/>
  <c r="AH100" i="24" l="1"/>
  <c r="AC109" i="24" s="1"/>
  <c r="Z118" i="24" s="1"/>
  <c r="AC118" i="24" s="1"/>
  <c r="X131" i="24" s="1"/>
  <c r="AI100" i="24"/>
  <c r="AC110" i="24" s="1"/>
  <c r="Z119" i="24" s="1"/>
  <c r="AC119" i="24" s="1"/>
  <c r="Y131" i="24" s="1"/>
  <c r="H40" i="24"/>
  <c r="H43" i="24" s="1"/>
  <c r="H46" i="24" s="1"/>
  <c r="F51" i="24" s="1"/>
  <c r="E60" i="24"/>
  <c r="E61" i="24" s="1"/>
  <c r="Z55" i="24"/>
  <c r="AA47" i="24"/>
  <c r="X62" i="24"/>
  <c r="X92" i="24"/>
  <c r="X93" i="24" s="1"/>
  <c r="X96" i="24" s="1"/>
  <c r="X97" i="24" s="1"/>
  <c r="Z97" i="24" s="1"/>
  <c r="Z41" i="24"/>
  <c r="Z44" i="24" s="1"/>
  <c r="Z47" i="24" s="1"/>
  <c r="Z52" i="24" s="1"/>
  <c r="AA52" i="24" s="1"/>
  <c r="AC52" i="24" s="1"/>
  <c r="X76" i="24"/>
  <c r="X77" i="24" s="1"/>
  <c r="X80" i="24" s="1"/>
  <c r="X81" i="24" s="1"/>
  <c r="Z81" i="24" s="1"/>
  <c r="AA81" i="24" s="1"/>
  <c r="AC81" i="24" s="1"/>
  <c r="AJ81" i="24" s="1"/>
  <c r="AA26" i="24"/>
  <c r="AA29" i="24" s="1"/>
  <c r="AB97" i="24" s="1"/>
  <c r="AB71" i="24"/>
  <c r="AB73" i="24" s="1"/>
  <c r="AB57" i="24"/>
  <c r="AB52" i="24"/>
  <c r="AB56" i="24"/>
  <c r="AC102" i="24"/>
  <c r="AB55" i="24"/>
  <c r="G54" i="24"/>
  <c r="H20" i="23"/>
  <c r="H23" i="23" s="1"/>
  <c r="H24" i="23" s="1"/>
  <c r="H27" i="24"/>
  <c r="H29" i="24" s="1"/>
  <c r="I46" i="24"/>
  <c r="AA55" i="24" l="1"/>
  <c r="AC55" i="24" s="1"/>
  <c r="AG55" i="24" s="1"/>
  <c r="AA57" i="24"/>
  <c r="AC57" i="24" s="1"/>
  <c r="AG57" i="24" s="1"/>
  <c r="H65" i="24"/>
  <c r="H71" i="24"/>
  <c r="AA30" i="24"/>
  <c r="E67" i="24"/>
  <c r="E70" i="24" s="1"/>
  <c r="E71" i="24" s="1"/>
  <c r="G71" i="24" s="1"/>
  <c r="I71" i="24" s="1"/>
  <c r="M71" i="24" s="1"/>
  <c r="E64" i="24"/>
  <c r="E65" i="24" s="1"/>
  <c r="G65" i="24" s="1"/>
  <c r="G51" i="24"/>
  <c r="G57" i="24"/>
  <c r="AA97" i="24"/>
  <c r="AC97" i="24" s="1"/>
  <c r="AG97" i="24" s="1"/>
  <c r="G56" i="24"/>
  <c r="X83" i="24"/>
  <c r="X85" i="24" s="1"/>
  <c r="X64" i="24"/>
  <c r="X65" i="24" s="1"/>
  <c r="G55" i="24"/>
  <c r="AA56" i="24"/>
  <c r="AC56" i="24" s="1"/>
  <c r="AG56" i="24" s="1"/>
  <c r="AG100" i="24" l="1"/>
  <c r="AC108" i="24" s="1"/>
  <c r="Z117" i="24"/>
  <c r="X68" i="24"/>
  <c r="X69" i="24" s="1"/>
  <c r="Z69" i="24" s="1"/>
  <c r="AA69" i="24" s="1"/>
  <c r="X86" i="24"/>
  <c r="X88" i="24" s="1"/>
  <c r="X89" i="24" s="1"/>
  <c r="X90" i="24" s="1"/>
  <c r="Z90" i="24" s="1"/>
  <c r="AA90" i="24" s="1"/>
  <c r="AC90" i="24" s="1"/>
  <c r="AJ90" i="24" s="1"/>
  <c r="I65" i="24"/>
  <c r="M65" i="24" s="1"/>
  <c r="H51" i="24"/>
  <c r="I74" i="24"/>
  <c r="I76" i="24" l="1"/>
  <c r="H55" i="24"/>
  <c r="I55" i="24" s="1"/>
  <c r="M55" i="24" s="1"/>
  <c r="H54" i="24"/>
  <c r="I54" i="24" s="1"/>
  <c r="M54" i="24" s="1"/>
  <c r="H56" i="24"/>
  <c r="I56" i="24" s="1"/>
  <c r="M56" i="24" s="1"/>
  <c r="H57" i="24"/>
  <c r="I57" i="24" s="1"/>
  <c r="M57" i="24" s="1"/>
  <c r="I51" i="24"/>
  <c r="I73" i="24" s="1"/>
  <c r="I75" i="24" s="1"/>
  <c r="I77" i="24" s="1"/>
  <c r="W73" i="24"/>
  <c r="AA73" i="24" s="1"/>
  <c r="AC73" i="24" s="1"/>
  <c r="AJ73" i="24" s="1"/>
  <c r="W71" i="24"/>
  <c r="AA71" i="24" s="1"/>
  <c r="AC69" i="24"/>
  <c r="M73" i="24" l="1"/>
  <c r="I82" i="24" s="1"/>
  <c r="AC71" i="24"/>
  <c r="AJ71" i="24" s="1"/>
  <c r="AA74" i="24"/>
  <c r="AC74" i="24" s="1"/>
  <c r="AJ74" i="24" s="1"/>
  <c r="AJ69" i="24"/>
  <c r="AC100" i="24" l="1"/>
  <c r="AC103" i="24" s="1"/>
  <c r="AJ100" i="24"/>
  <c r="AC111" i="24" s="1"/>
  <c r="I86" i="24"/>
  <c r="X117" i="24"/>
  <c r="Z120" i="24" l="1"/>
  <c r="AC112" i="24"/>
  <c r="X121" i="24"/>
  <c r="AC117" i="24"/>
  <c r="W131" i="24" l="1"/>
  <c r="AC120" i="24"/>
  <c r="Z131" i="24" s="1"/>
  <c r="Z121" i="24"/>
  <c r="AA131" i="24" l="1"/>
  <c r="W134" i="24"/>
  <c r="AC121" i="24"/>
  <c r="W128" i="24" l="1"/>
  <c r="Z132" i="24" l="1"/>
  <c r="X132" i="24"/>
  <c r="X134" i="24" s="1"/>
  <c r="AB128" i="24" l="1"/>
  <c r="Z133" i="24" l="1"/>
  <c r="Z134" i="24" s="1"/>
  <c r="Y133" i="24"/>
  <c r="Y134" i="24" s="1"/>
  <c r="AA134" i="24" l="1"/>
  <c r="AA135" i="24" s="1"/>
</calcChain>
</file>

<file path=xl/sharedStrings.xml><?xml version="1.0" encoding="utf-8"?>
<sst xmlns="http://schemas.openxmlformats.org/spreadsheetml/2006/main" count="305" uniqueCount="183">
  <si>
    <t>Berechnung der umgelegten Personalnebenkosten</t>
  </si>
  <si>
    <t>Tage</t>
  </si>
  <si>
    <t>Ausfalltage</t>
  </si>
  <si>
    <t>Samstage und Sonntage</t>
  </si>
  <si>
    <t>Arbeitslosenversicherung</t>
  </si>
  <si>
    <t>Bruttojahresarbeitszeit</t>
  </si>
  <si>
    <t>Zuschlag Insolvenzentgeltsicherung</t>
  </si>
  <si>
    <t>Pensionsversicherung ASVG</t>
  </si>
  <si>
    <t>Krankenversicherung ASVG</t>
  </si>
  <si>
    <t>Urlaubs-</t>
  </si>
  <si>
    <t>Unfallversicherung</t>
  </si>
  <si>
    <t>Anspruch</t>
  </si>
  <si>
    <t>Wohnbauförderungsbeitrag</t>
  </si>
  <si>
    <t>SOLL-Arbeitszeit</t>
  </si>
  <si>
    <t>Schlechtwetterentschädigungsbeitrag</t>
  </si>
  <si>
    <t>Sonstige Verhinderung (Pflege, Arzt udgl)</t>
  </si>
  <si>
    <t>Anwesenheitszeit</t>
  </si>
  <si>
    <t>Kommunalsteuer</t>
  </si>
  <si>
    <t>Produktive (verrechenbare) Arbeitszeit</t>
  </si>
  <si>
    <t>in Tagen</t>
  </si>
  <si>
    <t>Berechnung der Personalnebenkosten</t>
  </si>
  <si>
    <t>in %</t>
  </si>
  <si>
    <t>A. Entlohnung für die produktive Arbeitszeit</t>
  </si>
  <si>
    <t xml:space="preserve">B. Berechnung der Umgelegten Lohnnebenkosten </t>
  </si>
  <si>
    <t>Summe</t>
  </si>
  <si>
    <t>abzüglich Entlohnung produktive Zeit</t>
  </si>
  <si>
    <t>Projektspezifische Anpassung der UPNK</t>
  </si>
  <si>
    <t>Arbeitszeit gem KollV</t>
  </si>
  <si>
    <t>Std/Wo</t>
  </si>
  <si>
    <t>€/Std</t>
  </si>
  <si>
    <t>Mehrarbeitsfaktor</t>
  </si>
  <si>
    <t>UPNK 0</t>
  </si>
  <si>
    <t>UPNK 1</t>
  </si>
  <si>
    <t>UPNK 2</t>
  </si>
  <si>
    <t>UPNK 3</t>
  </si>
  <si>
    <t>Mehrarbeitsfaktor (MAF)</t>
  </si>
  <si>
    <t>Produkt</t>
  </si>
  <si>
    <t>Direkte Personalnebenkosten (ArbeiterInnen)</t>
  </si>
  <si>
    <t>Summe Direkte Personalnebenkosten (DPNK)</t>
  </si>
  <si>
    <t>Mittelwert</t>
  </si>
  <si>
    <t>UPNK Kennzeichen</t>
  </si>
  <si>
    <t xml:space="preserve"> DPNK</t>
  </si>
  <si>
    <t>Gesamt</t>
  </si>
  <si>
    <t>Ja</t>
  </si>
  <si>
    <t>Nein</t>
  </si>
  <si>
    <t>B.1. Entlohnung und DPNK für Ausfallzeiten</t>
  </si>
  <si>
    <t>B.1.1 Feiertage und arbeitsfreie Tage gem KV</t>
  </si>
  <si>
    <t>Krankenstand u Pflegefreistellung</t>
  </si>
  <si>
    <t>Ausfallzeiten mit Rückvergütung</t>
  </si>
  <si>
    <t>Tage pro Jahr (Durchschittswerte f 4 Jahre))</t>
  </si>
  <si>
    <t>Feiertage u arbeitsfreie Tage</t>
  </si>
  <si>
    <t>B.1.2 Urlaub</t>
  </si>
  <si>
    <t>B.1.3 Krankenstand u sonstige persönlcher Ausfall</t>
  </si>
  <si>
    <t>B.2. Sonderzahlungen</t>
  </si>
  <si>
    <t>B.2.2Weihnachtsgeld</t>
  </si>
  <si>
    <t>davon direkte Personalnebenkosten</t>
  </si>
  <si>
    <t>davon umgelegte Personalnebenkosten</t>
  </si>
  <si>
    <t>UPNK0 (von Mehrarbeit und Mehrlohn unabhängig)</t>
  </si>
  <si>
    <t>UPNK1 (nur von Mehrarbeit abhängig)</t>
  </si>
  <si>
    <t>UPNK2 (nur vom Mehrlohn abhängig)</t>
  </si>
  <si>
    <t>Umgelegte Personalnebenkosten</t>
  </si>
  <si>
    <t>Aufteilung in die Kategorien (UPNK0 bis UPNK3)</t>
  </si>
  <si>
    <t>Beispielrechnung für die projektbezogene Anpassung der UPNK</t>
  </si>
  <si>
    <t>Personalnebenkosten gesamt</t>
  </si>
  <si>
    <t>Summe Direkte Personalnebenkosten auf lfd Entgelt (DPNK)</t>
  </si>
  <si>
    <t>Stand:</t>
  </si>
  <si>
    <t>Direkte Personalnebenkosten auf lfd. Entgelt</t>
  </si>
  <si>
    <t>Wert gem Muster-berech.</t>
  </si>
  <si>
    <t>Summe UPNK</t>
  </si>
  <si>
    <t>Musterkalkulation der umgelegten Personalnebenkosten</t>
  </si>
  <si>
    <t>nach</t>
  </si>
  <si>
    <t>dem Kollektivvertrag für</t>
  </si>
  <si>
    <t>Erstellt von Univ.-Prof. DI Dr Andreas Kropik</t>
  </si>
  <si>
    <t>Grau hinterlegte Felder sind individuelle Eingabefelder.  Sie sind überschreibbar. Alle Berechnungen sind sorgfältig geprüft, Fehler sind allerdings nie ausgeschlossen. Die Anwendung erfolgt auf eigene Gefahr.</t>
  </si>
  <si>
    <t>B.1.4 Betrieblicher Ausfall</t>
  </si>
  <si>
    <t>abzüglich Wohnbauförderungsbeitrag</t>
  </si>
  <si>
    <t>DPNK auf Sonderzahlungen (Anpassung der DPNK auf lfd Entgelt)</t>
  </si>
  <si>
    <t>Direkte Personalnebenkosten auf Sonderzahlungen</t>
  </si>
  <si>
    <t>Abfertigung-Neu (Betriebl. Mitarbeitervorsorge)</t>
  </si>
  <si>
    <t>DPNK auf laufendes Entgelt</t>
  </si>
  <si>
    <t>www.bauwesen.at/pub</t>
  </si>
  <si>
    <t>DZ zum FLAF (im Mittel; bitte zutreffenden Bundesländerwert eintragen)</t>
  </si>
  <si>
    <t>Familienlastenausgleichsfonds (FLAF)</t>
  </si>
  <si>
    <t>www.bauwesen.at</t>
  </si>
  <si>
    <r>
      <t xml:space="preserve">Nähere Erläuterungen zu den Personalnebenkosten und zur Stundensatzkalkulation (K3-Blatt) können dem Buch </t>
    </r>
    <r>
      <rPr>
        <i/>
        <sz val="11"/>
        <rFont val="Calibri"/>
        <family val="2"/>
        <scheme val="minor"/>
      </rPr>
      <t>Kropik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Baukalkulation, Kostenrechnung und ÖNORM B 2061</t>
    </r>
    <r>
      <rPr>
        <sz val="11"/>
        <rFont val="Calibri"/>
        <family val="2"/>
        <scheme val="minor"/>
      </rPr>
      <t xml:space="preserve"> entnommen werden. Verfügbar ist auch ein </t>
    </r>
    <r>
      <rPr>
        <b/>
        <sz val="11"/>
        <rFont val="Calibri"/>
        <family val="2"/>
        <scheme val="minor"/>
      </rPr>
      <t>K3-Kalkulationsprogramm</t>
    </r>
    <r>
      <rPr>
        <sz val="11"/>
        <rFont val="Calibri"/>
        <family val="2"/>
        <scheme val="minor"/>
      </rPr>
      <t xml:space="preserve"> (in Excel) zur Ermittlung des Stundensatztes (K3-Blatt-Kalkulation nach der ÖNORM B 2061:2020). Es ist dz (März 2020) das einzige Programm,  welches auf die Besonderheiten der einzelnen Kollektivverträge eingeht (unterschiedliche Bemessungsgrudlagen für Erschwernisse, Überstunden udgl). Weitere Informationen dazu siehe www.bauwesen.at.</t>
    </r>
  </si>
  <si>
    <t>www.bauwesen.at/tools</t>
  </si>
  <si>
    <r>
      <rPr>
        <b/>
        <i/>
        <sz val="12"/>
        <color theme="1"/>
        <rFont val="Calibri"/>
        <family val="2"/>
        <scheme val="minor"/>
      </rPr>
      <t>Kropik</t>
    </r>
    <r>
      <rPr>
        <b/>
        <sz val="12"/>
        <color theme="1"/>
        <rFont val="Calibri"/>
        <family val="2"/>
        <scheme val="minor"/>
      </rPr>
      <t>, Baukalkulation, Kostenrechnung und ÖNORM B 2061 (2020)</t>
    </r>
  </si>
  <si>
    <r>
      <rPr>
        <b/>
        <i/>
        <sz val="12"/>
        <color theme="1"/>
        <rFont val="Calibri"/>
        <family val="2"/>
        <scheme val="minor"/>
      </rPr>
      <t>Kropik</t>
    </r>
    <r>
      <rPr>
        <b/>
        <sz val="12"/>
        <color theme="1"/>
        <rFont val="Calibri"/>
        <family val="2"/>
        <scheme val="minor"/>
      </rPr>
      <t>, (Keine) Mehrkostenforderungen beim Bauvertrag (2021)</t>
    </r>
  </si>
  <si>
    <t>Informationen dazu:</t>
  </si>
  <si>
    <t>dem Kollektivvertrag für das</t>
  </si>
  <si>
    <t>Maler, Lackierer und Schilderhersteller</t>
  </si>
  <si>
    <r>
      <t xml:space="preserve">!! Beschäftigte </t>
    </r>
    <r>
      <rPr>
        <b/>
        <u/>
        <sz val="14"/>
        <color rgb="FFFF0000"/>
        <rFont val="Calibri"/>
        <family val="2"/>
        <scheme val="minor"/>
      </rPr>
      <t>ohne</t>
    </r>
    <r>
      <rPr>
        <b/>
        <sz val="14"/>
        <color rgb="FFFF0000"/>
        <rFont val="Calibri"/>
        <family val="2"/>
        <scheme val="minor"/>
      </rPr>
      <t xml:space="preserve"> BUAG !!</t>
    </r>
  </si>
  <si>
    <r>
      <t xml:space="preserve">!! Beschäftigte </t>
    </r>
    <r>
      <rPr>
        <b/>
        <u/>
        <sz val="14"/>
        <color rgb="FFFF0000"/>
        <rFont val="Calibri"/>
        <family val="2"/>
        <scheme val="minor"/>
      </rPr>
      <t>mit</t>
    </r>
    <r>
      <rPr>
        <b/>
        <sz val="14"/>
        <color rgb="FFFF0000"/>
        <rFont val="Calibri"/>
        <family val="2"/>
        <scheme val="minor"/>
      </rPr>
      <t xml:space="preserve"> BUAG !!</t>
    </r>
  </si>
  <si>
    <t>Ermittlung der produktiven Arbeitstage</t>
  </si>
  <si>
    <t>Ausfall-tage</t>
  </si>
  <si>
    <t>Tage pro Jahr</t>
  </si>
  <si>
    <t>Gesetzliche Feiertage (Durchschnittswert)</t>
  </si>
  <si>
    <t>Arbeitsfreie Tage gem KollV (24.12/31.12.)</t>
  </si>
  <si>
    <t>Urlaubsanspruch</t>
  </si>
  <si>
    <t>Krankenstand, Pflegefreistellung</t>
  </si>
  <si>
    <t>Sonstige Verhinderung (Arzt, Hochzeit usw)</t>
  </si>
  <si>
    <r>
      <t>Nicht erlösbringende Zeiten</t>
    </r>
    <r>
      <rPr>
        <sz val="10"/>
        <rFont val="Calibri"/>
        <family val="2"/>
        <scheme val="minor"/>
      </rPr>
      <t xml:space="preserve"> (f Schulungen, Wartezeit zw Aufträgen, Betriebsfeier usw)</t>
    </r>
  </si>
  <si>
    <t>Ausfall Schlechtwetter mit Rückvergütung</t>
  </si>
  <si>
    <t>Produktive (verrechenbare) Arbeitszeit (in Tagen)</t>
  </si>
  <si>
    <t>A. Entlohnung für die produktive Arbeitszeit (Basis)</t>
  </si>
  <si>
    <t xml:space="preserve">B. Berechnung der Umgelegten Personalnebenkosten </t>
  </si>
  <si>
    <t>B1. Entlohnung und DPNK für Ausfallzeiten</t>
  </si>
  <si>
    <t>Feiertage</t>
  </si>
  <si>
    <t>Krankenstand u sonstige Verhinderung</t>
  </si>
  <si>
    <t>Betrieblicher Ausfall und Unproduktivität</t>
  </si>
  <si>
    <t>Schlechtwetter mit Rückvergütung (daher keine Kosten)</t>
  </si>
  <si>
    <t>B2.1. Urlaubszuschuss</t>
  </si>
  <si>
    <t>Urlaub in B2.1</t>
  </si>
  <si>
    <t>Pflichtig gem KollV</t>
  </si>
  <si>
    <t>B2. Beiträge gem BUAG</t>
  </si>
  <si>
    <t>entspricht</t>
  </si>
  <si>
    <t>Wochen</t>
  </si>
  <si>
    <t>B2.1 Sachbereich Urlaub</t>
  </si>
  <si>
    <t>Betrag je 39Std/Wo</t>
  </si>
  <si>
    <t>Stundenlöhne (gem KollV Pkt XIX)</t>
  </si>
  <si>
    <t>Beitragspflichtig</t>
  </si>
  <si>
    <t>Anpassung , weil ohne Zuschläge</t>
  </si>
  <si>
    <r>
      <t xml:space="preserve">(Wert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1,00)</t>
    </r>
  </si>
  <si>
    <t>abzüglich Urlaub</t>
  </si>
  <si>
    <t>Betrag</t>
  </si>
  <si>
    <t>Stundenlöhne</t>
  </si>
  <si>
    <t>Entspricht (7,8 Std/Tag)</t>
  </si>
  <si>
    <t>bei 5 Tage pro Woche</t>
  </si>
  <si>
    <t>Wochen beitragspflichtig</t>
  </si>
  <si>
    <t>Zuschlag pro beitragspfl. Woche</t>
  </si>
  <si>
    <t>KV-Löhne</t>
  </si>
  <si>
    <t>Wochen wie B.2.2</t>
  </si>
  <si>
    <t>Hebefaktor</t>
  </si>
  <si>
    <t>Sundenlöhne</t>
  </si>
  <si>
    <t>Beitrag an die BUAK pro Jahr</t>
  </si>
  <si>
    <t>Anpassung</t>
  </si>
  <si>
    <t>entspricht (bei 7,8 Std/Tag)</t>
  </si>
  <si>
    <t>bei Urlausanspruch 5 Wochen</t>
  </si>
  <si>
    <t>von</t>
  </si>
  <si>
    <t>für</t>
  </si>
  <si>
    <r>
      <rPr>
        <b/>
        <sz val="11"/>
        <rFont val="Calibri"/>
        <family val="2"/>
        <scheme val="minor"/>
      </rPr>
      <t>B.3. Sonstige Nebenkosten</t>
    </r>
    <r>
      <rPr>
        <sz val="11"/>
        <rFont val="Calibri"/>
        <family val="2"/>
        <scheme val="minor"/>
      </rPr>
      <t xml:space="preserve"> (Zusätzliche Kosten Abfertigung-ALT; Sozialleistungen; Sonstiges)</t>
    </r>
  </si>
  <si>
    <t>bei Urlausanspruch 6 Wochen</t>
  </si>
  <si>
    <t>Rückvergütung BUAK (+ Pauschalsatz für Lohnnebenkosten 30,1%)</t>
  </si>
  <si>
    <t>UPNK3 (von Mehrlohn aus Mehrarbeit abhängig)</t>
  </si>
  <si>
    <t>B2.3 Sachbereich Abfertigung</t>
  </si>
  <si>
    <t>B2.4 Sachbereich Überbrückungsgeld</t>
  </si>
  <si>
    <t>Beitragspf. Wochen April - November</t>
  </si>
  <si>
    <t>Zuschlag April - November</t>
  </si>
  <si>
    <t>Zwischensumme</t>
  </si>
  <si>
    <t>Beitragspf. Wochen Dezember - März</t>
  </si>
  <si>
    <t>Zuschlag Dezember - März</t>
  </si>
  <si>
    <t>B3. Weihnachtsgeld</t>
  </si>
  <si>
    <t>B4. Sonstiges</t>
  </si>
  <si>
    <t>B4.1 Sonstiges (Erinnerungswert)</t>
  </si>
  <si>
    <t>Summe gesamte Personal und Personalnebenkosten</t>
  </si>
  <si>
    <t>Abzüglich Entlohnung</t>
  </si>
  <si>
    <t>Abzüglich direkte Personalnebenkosten</t>
  </si>
  <si>
    <t>Umgelegte Personalnebenlosten</t>
  </si>
  <si>
    <t>Personalnebenkosten in Abhängigkeit von Mehrarbeit und Mehrverdienst</t>
  </si>
  <si>
    <t>Bezeich-nung</t>
  </si>
  <si>
    <t>Prozent-satz</t>
  </si>
  <si>
    <t>unabhängig vom Mehrarbeit und Mehrverdienst</t>
  </si>
  <si>
    <t>UPNK0</t>
  </si>
  <si>
    <t>abhängig von Mehrarbeit</t>
  </si>
  <si>
    <t>UPNK1</t>
  </si>
  <si>
    <t>abhängig von Mehrverdienst</t>
  </si>
  <si>
    <t>UPNK2</t>
  </si>
  <si>
    <t>abhängig von Mehrarbeit und Mehrverdienst</t>
  </si>
  <si>
    <t>UPNK3</t>
  </si>
  <si>
    <t xml:space="preserve">Gewichtete UPNK </t>
  </si>
  <si>
    <t>Beschäftigte ohne BUAG:</t>
  </si>
  <si>
    <t>unabhängig vom Mehrarbeit und Mehrverd.</t>
  </si>
  <si>
    <t>Ø KV-Lohn</t>
  </si>
  <si>
    <t>Projektarbeitszeit</t>
  </si>
  <si>
    <t>Ø abgabeplichtiger Lohn</t>
  </si>
  <si>
    <t>Mehrlohnfaktor</t>
  </si>
  <si>
    <t>Werte gem Berechnung</t>
  </si>
  <si>
    <t>Mehrlohnfaktor (MLF)</t>
  </si>
  <si>
    <t>Bechäftigte mit BUAG:</t>
  </si>
  <si>
    <t>Zusammenfassung der UPNK (nach BUAG)</t>
  </si>
  <si>
    <r>
      <t xml:space="preserve">Nicht erlösbringende Zeiten </t>
    </r>
    <r>
      <rPr>
        <sz val="10"/>
        <rFont val="Calibri"/>
        <family val="2"/>
        <scheme val="minor"/>
      </rPr>
      <t>(f Schulungen, Wartezeit zw Aufträgen usw)</t>
    </r>
  </si>
  <si>
    <t>Gem KollV Maler und Lackierer</t>
  </si>
  <si>
    <t>Gem KollV Maler und Lackierer sowie BUAK-Pflicht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</si>
</sst>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\ &quot;Wochen&quot;"/>
    <numFmt numFmtId="165" formatCode="#,##0\ &quot;Tage/Wo&quot;"/>
    <numFmt numFmtId="166" formatCode="0.0000"/>
    <numFmt numFmtId="167" formatCode="0.0"/>
    <numFmt numFmtId="176" formatCode="0.000%"/>
    <numFmt numFmtId="186" formatCode="#,##0\ &quot;Wochen&quot;"/>
    <numFmt numFmtId="187" formatCode="#,##0\ &quot;Tage/Wo für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darkUp">
        <fgColor theme="0" tint="-0.49998474074526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10" fontId="4" fillId="0" borderId="0" applyProtection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10" fontId="4" fillId="0" borderId="0" applyProtection="0"/>
    <xf numFmtId="0" fontId="19" fillId="0" borderId="0" applyNumberFormat="0" applyFill="0" applyBorder="0" applyAlignment="0" applyProtection="0"/>
  </cellStyleXfs>
  <cellXfs count="486">
    <xf numFmtId="0" fontId="0" fillId="0" borderId="0" xfId="0"/>
    <xf numFmtId="0" fontId="5" fillId="0" borderId="0" xfId="3" applyFont="1"/>
    <xf numFmtId="0" fontId="6" fillId="0" borderId="0" xfId="3" applyFont="1"/>
    <xf numFmtId="0" fontId="5" fillId="0" borderId="0" xfId="3" applyFont="1" applyBorder="1"/>
    <xf numFmtId="0" fontId="2" fillId="0" borderId="1" xfId="4" applyFont="1" applyBorder="1"/>
    <xf numFmtId="0" fontId="1" fillId="0" borderId="2" xfId="4" applyFont="1" applyBorder="1"/>
    <xf numFmtId="0" fontId="1" fillId="0" borderId="2" xfId="4" applyFont="1" applyBorder="1" applyAlignment="1">
      <alignment horizontal="center"/>
    </xf>
    <xf numFmtId="0" fontId="1" fillId="0" borderId="6" xfId="4" applyFont="1" applyBorder="1" applyAlignment="1">
      <alignment horizontal="center"/>
    </xf>
    <xf numFmtId="0" fontId="5" fillId="0" borderId="9" xfId="4" applyFont="1" applyBorder="1"/>
    <xf numFmtId="0" fontId="1" fillId="0" borderId="0" xfId="4" applyFont="1" applyBorder="1"/>
    <xf numFmtId="43" fontId="1" fillId="0" borderId="0" xfId="5" applyFont="1" applyBorder="1"/>
    <xf numFmtId="0" fontId="1" fillId="0" borderId="4" xfId="4" applyFont="1" applyBorder="1"/>
    <xf numFmtId="0" fontId="1" fillId="0" borderId="8" xfId="4" applyFont="1" applyBorder="1"/>
    <xf numFmtId="0" fontId="1" fillId="0" borderId="10" xfId="4" applyFont="1" applyBorder="1"/>
    <xf numFmtId="43" fontId="1" fillId="0" borderId="10" xfId="5" applyFont="1" applyBorder="1"/>
    <xf numFmtId="0" fontId="1" fillId="0" borderId="11" xfId="4" applyFont="1" applyBorder="1"/>
    <xf numFmtId="0" fontId="1" fillId="0" borderId="5" xfId="4" applyFont="1" applyBorder="1"/>
    <xf numFmtId="0" fontId="1" fillId="0" borderId="12" xfId="4" applyFont="1" applyBorder="1"/>
    <xf numFmtId="43" fontId="1" fillId="0" borderId="13" xfId="4" applyNumberFormat="1" applyFont="1" applyBorder="1"/>
    <xf numFmtId="43" fontId="1" fillId="0" borderId="14" xfId="5" applyFont="1" applyBorder="1"/>
    <xf numFmtId="165" fontId="1" fillId="0" borderId="0" xfId="4" applyNumberFormat="1" applyFont="1" applyBorder="1"/>
    <xf numFmtId="0" fontId="5" fillId="0" borderId="8" xfId="4" applyFont="1" applyBorder="1"/>
    <xf numFmtId="9" fontId="1" fillId="0" borderId="10" xfId="4" applyNumberFormat="1" applyFont="1" applyFill="1" applyBorder="1"/>
    <xf numFmtId="165" fontId="1" fillId="0" borderId="10" xfId="4" applyNumberFormat="1" applyFont="1" applyBorder="1"/>
    <xf numFmtId="43" fontId="1" fillId="0" borderId="15" xfId="5" applyFont="1" applyBorder="1"/>
    <xf numFmtId="0" fontId="1" fillId="0" borderId="9" xfId="4" applyFont="1" applyBorder="1"/>
    <xf numFmtId="43" fontId="1" fillId="0" borderId="0" xfId="4" applyNumberFormat="1" applyFont="1" applyBorder="1"/>
    <xf numFmtId="43" fontId="1" fillId="0" borderId="7" xfId="4" applyNumberFormat="1" applyFont="1" applyBorder="1"/>
    <xf numFmtId="43" fontId="8" fillId="0" borderId="0" xfId="4" applyNumberFormat="1" applyFont="1" applyBorder="1"/>
    <xf numFmtId="10" fontId="2" fillId="0" borderId="0" xfId="7" applyNumberFormat="1" applyFont="1" applyBorder="1"/>
    <xf numFmtId="10" fontId="1" fillId="0" borderId="14" xfId="4" applyNumberFormat="1" applyFont="1" applyBorder="1"/>
    <xf numFmtId="43" fontId="9" fillId="0" borderId="0" xfId="4" applyNumberFormat="1" applyFont="1" applyBorder="1"/>
    <xf numFmtId="10" fontId="1" fillId="0" borderId="0" xfId="7" applyNumberFormat="1" applyFont="1" applyBorder="1"/>
    <xf numFmtId="10" fontId="1" fillId="0" borderId="3" xfId="4" applyNumberFormat="1" applyFont="1" applyBorder="1"/>
    <xf numFmtId="0" fontId="1" fillId="0" borderId="14" xfId="4" applyFont="1" applyBorder="1"/>
    <xf numFmtId="0" fontId="5" fillId="0" borderId="8" xfId="4" applyFont="1" applyFill="1" applyBorder="1"/>
    <xf numFmtId="0" fontId="5" fillId="0" borderId="2" xfId="3" applyFont="1" applyBorder="1"/>
    <xf numFmtId="0" fontId="2" fillId="0" borderId="1" xfId="0" applyFont="1" applyFill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0" fillId="0" borderId="5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15" xfId="0" applyBorder="1" applyProtection="1"/>
    <xf numFmtId="166" fontId="0" fillId="0" borderId="10" xfId="0" applyNumberFormat="1" applyBorder="1" applyProtection="1"/>
    <xf numFmtId="0" fontId="0" fillId="0" borderId="0" xfId="0" applyProtection="1"/>
    <xf numFmtId="0" fontId="5" fillId="0" borderId="6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vertical="center"/>
    </xf>
    <xf numFmtId="10" fontId="10" fillId="0" borderId="3" xfId="0" applyNumberFormat="1" applyFont="1" applyBorder="1" applyAlignment="1">
      <alignment vertical="center"/>
    </xf>
    <xf numFmtId="4" fontId="5" fillId="4" borderId="11" xfId="0" applyNumberFormat="1" applyFont="1" applyFill="1" applyBorder="1" applyAlignment="1">
      <alignment vertical="center"/>
    </xf>
    <xf numFmtId="166" fontId="5" fillId="0" borderId="11" xfId="0" applyNumberFormat="1" applyFont="1" applyBorder="1" applyAlignment="1">
      <alignment vertical="center"/>
    </xf>
    <xf numFmtId="4" fontId="5" fillId="4" borderId="17" xfId="0" applyNumberFormat="1" applyFont="1" applyFill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10" fontId="5" fillId="0" borderId="7" xfId="0" applyNumberFormat="1" applyFont="1" applyBorder="1" applyAlignment="1">
      <alignment vertical="center"/>
    </xf>
    <xf numFmtId="10" fontId="5" fillId="0" borderId="15" xfId="0" applyNumberFormat="1" applyFont="1" applyBorder="1" applyAlignment="1">
      <alignment vertical="center"/>
    </xf>
    <xf numFmtId="0" fontId="0" fillId="5" borderId="12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10" fontId="2" fillId="0" borderId="15" xfId="0" applyNumberFormat="1" applyFont="1" applyBorder="1" applyAlignment="1" applyProtection="1">
      <alignment vertical="center"/>
    </xf>
    <xf numFmtId="10" fontId="0" fillId="0" borderId="15" xfId="0" applyNumberFormat="1" applyFont="1" applyFill="1" applyBorder="1" applyAlignment="1" applyProtection="1">
      <alignment vertical="center"/>
    </xf>
    <xf numFmtId="43" fontId="1" fillId="3" borderId="14" xfId="5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12" xfId="4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0" xfId="4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0" fontId="2" fillId="0" borderId="7" xfId="0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9" xfId="0" applyBorder="1" applyProtection="1"/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2" fillId="0" borderId="2" xfId="4" applyFont="1" applyBorder="1"/>
    <xf numFmtId="0" fontId="5" fillId="0" borderId="0" xfId="4" applyFont="1" applyBorder="1"/>
    <xf numFmtId="0" fontId="5" fillId="0" borderId="10" xfId="4" applyFont="1" applyBorder="1"/>
    <xf numFmtId="0" fontId="5" fillId="0" borderId="10" xfId="4" applyFont="1" applyFill="1" applyBorder="1"/>
    <xf numFmtId="0" fontId="0" fillId="0" borderId="5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0" xfId="4" applyFont="1" applyBorder="1" applyAlignment="1">
      <alignment horizontal="center"/>
    </xf>
    <xf numFmtId="0" fontId="0" fillId="0" borderId="9" xfId="4" applyFont="1" applyBorder="1"/>
    <xf numFmtId="10" fontId="1" fillId="0" borderId="0" xfId="4" applyNumberFormat="1" applyFont="1" applyBorder="1"/>
    <xf numFmtId="43" fontId="1" fillId="0" borderId="15" xfId="4" applyNumberFormat="1" applyFont="1" applyBorder="1"/>
    <xf numFmtId="0" fontId="6" fillId="0" borderId="0" xfId="3" applyFont="1" applyBorder="1" applyAlignment="1">
      <alignment vertical="center"/>
    </xf>
    <xf numFmtId="43" fontId="1" fillId="0" borderId="0" xfId="5" applyFont="1" applyBorder="1" applyAlignment="1">
      <alignment horizontal="center" vertical="center"/>
    </xf>
    <xf numFmtId="43" fontId="1" fillId="0" borderId="0" xfId="4" applyNumberFormat="1" applyFont="1" applyBorder="1" applyAlignment="1">
      <alignment horizontal="center" vertical="center"/>
    </xf>
    <xf numFmtId="0" fontId="6" fillId="0" borderId="9" xfId="4" applyFont="1" applyBorder="1"/>
    <xf numFmtId="0" fontId="2" fillId="0" borderId="9" xfId="4" applyFont="1" applyBorder="1"/>
    <xf numFmtId="0" fontId="5" fillId="0" borderId="8" xfId="8" applyFont="1" applyBorder="1" applyAlignment="1">
      <alignment vertical="top"/>
    </xf>
    <xf numFmtId="0" fontId="5" fillId="0" borderId="12" xfId="3" applyFont="1" applyBorder="1"/>
    <xf numFmtId="0" fontId="0" fillId="0" borderId="14" xfId="0" applyBorder="1" applyProtection="1"/>
    <xf numFmtId="0" fontId="5" fillId="0" borderId="10" xfId="3" applyFont="1" applyBorder="1"/>
    <xf numFmtId="0" fontId="5" fillId="0" borderId="0" xfId="8" applyFont="1" applyBorder="1" applyAlignment="1">
      <alignment vertical="top"/>
    </xf>
    <xf numFmtId="0" fontId="12" fillId="0" borderId="5" xfId="4" applyFont="1" applyBorder="1" applyAlignment="1" applyProtection="1">
      <alignment vertical="center"/>
    </xf>
    <xf numFmtId="0" fontId="12" fillId="0" borderId="12" xfId="4" applyFont="1" applyBorder="1" applyAlignment="1" applyProtection="1">
      <alignment vertical="center"/>
    </xf>
    <xf numFmtId="0" fontId="12" fillId="0" borderId="12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1" fillId="0" borderId="10" xfId="4" applyFont="1" applyBorder="1" applyAlignment="1" applyProtection="1">
      <alignment horizontal="center" vertical="center"/>
    </xf>
    <xf numFmtId="0" fontId="5" fillId="0" borderId="10" xfId="4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1" fillId="0" borderId="12" xfId="4" applyFont="1" applyBorder="1" applyAlignment="1" applyProtection="1">
      <alignment horizontal="center" vertical="center"/>
    </xf>
    <xf numFmtId="0" fontId="5" fillId="0" borderId="12" xfId="4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" fillId="0" borderId="5" xfId="4" applyFont="1" applyFill="1" applyBorder="1"/>
    <xf numFmtId="0" fontId="1" fillId="0" borderId="12" xfId="4" applyFont="1" applyFill="1" applyBorder="1"/>
    <xf numFmtId="0" fontId="5" fillId="0" borderId="1" xfId="3" applyFont="1" applyBorder="1"/>
    <xf numFmtId="0" fontId="5" fillId="0" borderId="2" xfId="4" applyFont="1" applyFill="1" applyBorder="1"/>
    <xf numFmtId="0" fontId="2" fillId="0" borderId="1" xfId="4" applyFont="1" applyFill="1" applyBorder="1"/>
    <xf numFmtId="0" fontId="2" fillId="0" borderId="2" xfId="4" applyFont="1" applyFill="1" applyBorder="1"/>
    <xf numFmtId="10" fontId="2" fillId="0" borderId="3" xfId="4" applyNumberFormat="1" applyFont="1" applyBorder="1"/>
    <xf numFmtId="0" fontId="5" fillId="0" borderId="1" xfId="4" applyFont="1" applyFill="1" applyBorder="1"/>
    <xf numFmtId="10" fontId="0" fillId="5" borderId="4" xfId="0" applyNumberFormat="1" applyFill="1" applyBorder="1" applyAlignment="1" applyProtection="1">
      <alignment vertical="center"/>
    </xf>
    <xf numFmtId="10" fontId="0" fillId="5" borderId="11" xfId="0" applyNumberFormat="1" applyFill="1" applyBorder="1" applyAlignment="1" applyProtection="1">
      <alignment vertical="center"/>
    </xf>
    <xf numFmtId="10" fontId="0" fillId="5" borderId="7" xfId="0" applyNumberFormat="1" applyFill="1" applyBorder="1" applyAlignment="1" applyProtection="1">
      <alignment vertical="center"/>
    </xf>
    <xf numFmtId="0" fontId="0" fillId="5" borderId="15" xfId="0" applyFill="1" applyBorder="1" applyAlignment="1" applyProtection="1">
      <alignment horizontal="center" vertical="center"/>
    </xf>
    <xf numFmtId="43" fontId="0" fillId="2" borderId="12" xfId="1" applyFont="1" applyFill="1" applyBorder="1" applyProtection="1">
      <protection locked="0"/>
    </xf>
    <xf numFmtId="167" fontId="0" fillId="2" borderId="12" xfId="0" applyNumberFormat="1" applyFill="1" applyBorder="1" applyProtection="1">
      <protection locked="0"/>
    </xf>
    <xf numFmtId="10" fontId="6" fillId="0" borderId="3" xfId="3" applyNumberFormat="1" applyFont="1" applyFill="1" applyBorder="1"/>
    <xf numFmtId="10" fontId="1" fillId="0" borderId="11" xfId="4" applyNumberFormat="1" applyFont="1" applyBorder="1"/>
    <xf numFmtId="10" fontId="2" fillId="0" borderId="11" xfId="4" applyNumberFormat="1" applyFont="1" applyBorder="1"/>
    <xf numFmtId="10" fontId="1" fillId="0" borderId="7" xfId="4" applyNumberFormat="1" applyFont="1" applyBorder="1"/>
    <xf numFmtId="10" fontId="1" fillId="0" borderId="11" xfId="4" applyNumberFormat="1" applyFont="1" applyFill="1" applyBorder="1" applyAlignment="1" applyProtection="1">
      <protection locked="0"/>
    </xf>
    <xf numFmtId="0" fontId="11" fillId="0" borderId="11" xfId="4" applyFont="1" applyBorder="1"/>
    <xf numFmtId="10" fontId="11" fillId="0" borderId="11" xfId="4" applyNumberFormat="1" applyFont="1" applyBorder="1"/>
    <xf numFmtId="0" fontId="5" fillId="0" borderId="5" xfId="8" applyFont="1" applyBorder="1" applyAlignment="1">
      <alignment vertical="top"/>
    </xf>
    <xf numFmtId="0" fontId="5" fillId="0" borderId="12" xfId="8" applyFont="1" applyBorder="1" applyAlignment="1">
      <alignment vertical="top"/>
    </xf>
    <xf numFmtId="10" fontId="1" fillId="0" borderId="13" xfId="8" applyNumberFormat="1" applyFont="1" applyBorder="1" applyAlignment="1">
      <alignment horizontal="right" vertical="top"/>
    </xf>
    <xf numFmtId="0" fontId="5" fillId="0" borderId="9" xfId="8" applyFont="1" applyBorder="1" applyAlignment="1">
      <alignment vertical="top"/>
    </xf>
    <xf numFmtId="10" fontId="1" fillId="0" borderId="14" xfId="8" applyNumberFormat="1" applyFont="1" applyBorder="1" applyAlignment="1">
      <alignment horizontal="right" vertical="top"/>
    </xf>
    <xf numFmtId="0" fontId="5" fillId="0" borderId="10" xfId="8" applyFont="1" applyBorder="1" applyAlignment="1">
      <alignment vertical="top"/>
    </xf>
    <xf numFmtId="10" fontId="1" fillId="0" borderId="15" xfId="8" applyNumberFormat="1" applyFont="1" applyBorder="1" applyAlignment="1">
      <alignment horizontal="right" vertical="top"/>
    </xf>
    <xf numFmtId="0" fontId="6" fillId="0" borderId="1" xfId="3" applyFont="1" applyBorder="1" applyAlignment="1">
      <alignment vertical="top"/>
    </xf>
    <xf numFmtId="0" fontId="6" fillId="0" borderId="2" xfId="3" applyFont="1" applyBorder="1" applyAlignment="1">
      <alignment vertical="top"/>
    </xf>
    <xf numFmtId="0" fontId="6" fillId="0" borderId="2" xfId="3" applyFont="1" applyBorder="1"/>
    <xf numFmtId="10" fontId="2" fillId="0" borderId="3" xfId="8" applyNumberFormat="1" applyFont="1" applyBorder="1" applyAlignment="1">
      <alignment horizontal="right" vertical="top"/>
    </xf>
    <xf numFmtId="0" fontId="15" fillId="5" borderId="5" xfId="0" applyFont="1" applyFill="1" applyBorder="1" applyAlignment="1" applyProtection="1">
      <alignment vertical="center"/>
    </xf>
    <xf numFmtId="0" fontId="0" fillId="5" borderId="1" xfId="0" applyFill="1" applyBorder="1" applyAlignment="1" applyProtection="1">
      <alignment horizontal="right" vertical="center"/>
    </xf>
    <xf numFmtId="0" fontId="0" fillId="5" borderId="2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2" xfId="0" applyBorder="1" applyProtection="1"/>
    <xf numFmtId="0" fontId="3" fillId="5" borderId="12" xfId="0" applyFont="1" applyFill="1" applyBorder="1" applyAlignment="1" applyProtection="1">
      <alignment vertical="center"/>
    </xf>
    <xf numFmtId="0" fontId="3" fillId="5" borderId="13" xfId="0" applyFont="1" applyFill="1" applyBorder="1" applyAlignment="1" applyProtection="1">
      <alignment vertical="center"/>
    </xf>
    <xf numFmtId="10" fontId="5" fillId="0" borderId="0" xfId="3" applyNumberFormat="1" applyFont="1"/>
    <xf numFmtId="0" fontId="1" fillId="0" borderId="8" xfId="4" applyFont="1" applyFill="1" applyBorder="1"/>
    <xf numFmtId="0" fontId="1" fillId="0" borderId="10" xfId="4" applyFont="1" applyFill="1" applyBorder="1"/>
    <xf numFmtId="43" fontId="1" fillId="0" borderId="10" xfId="4" applyNumberFormat="1" applyFont="1" applyBorder="1"/>
    <xf numFmtId="0" fontId="6" fillId="0" borderId="1" xfId="3" applyFont="1" applyBorder="1" applyProtection="1"/>
    <xf numFmtId="0" fontId="5" fillId="0" borderId="2" xfId="3" applyFont="1" applyBorder="1" applyProtection="1"/>
    <xf numFmtId="9" fontId="1" fillId="2" borderId="0" xfId="4" applyNumberFormat="1" applyFont="1" applyFill="1" applyBorder="1" applyAlignment="1" applyProtection="1">
      <alignment vertical="center"/>
      <protection locked="0"/>
    </xf>
    <xf numFmtId="43" fontId="1" fillId="0" borderId="14" xfId="5" applyFont="1" applyFill="1" applyBorder="1"/>
    <xf numFmtId="9" fontId="5" fillId="0" borderId="15" xfId="3" applyNumberFormat="1" applyFont="1" applyBorder="1"/>
    <xf numFmtId="0" fontId="5" fillId="6" borderId="13" xfId="9" applyFont="1" applyFill="1" applyBorder="1" applyAlignment="1" applyProtection="1">
      <alignment horizontal="center" vertical="center"/>
      <protection locked="0"/>
    </xf>
    <xf numFmtId="0" fontId="5" fillId="6" borderId="14" xfId="9" applyFont="1" applyFill="1" applyBorder="1" applyAlignment="1" applyProtection="1">
      <alignment horizontal="center" vertical="center"/>
      <protection locked="0"/>
    </xf>
    <xf numFmtId="0" fontId="5" fillId="6" borderId="15" xfId="9" applyFont="1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10" fontId="0" fillId="2" borderId="11" xfId="0" applyNumberFormat="1" applyFill="1" applyBorder="1" applyAlignment="1" applyProtection="1">
      <alignment vertical="center"/>
      <protection locked="0"/>
    </xf>
    <xf numFmtId="10" fontId="0" fillId="2" borderId="7" xfId="0" applyNumberFormat="1" applyFill="1" applyBorder="1" applyAlignment="1" applyProtection="1">
      <alignment vertical="center"/>
      <protection locked="0"/>
    </xf>
    <xf numFmtId="0" fontId="0" fillId="0" borderId="6" xfId="0" applyBorder="1" applyProtection="1"/>
    <xf numFmtId="10" fontId="0" fillId="0" borderId="4" xfId="0" applyNumberFormat="1" applyFont="1" applyBorder="1" applyAlignment="1" applyProtection="1">
      <alignment vertical="center"/>
    </xf>
    <xf numFmtId="10" fontId="0" fillId="0" borderId="11" xfId="0" applyNumberFormat="1" applyFont="1" applyFill="1" applyBorder="1" applyAlignment="1" applyProtection="1">
      <alignment vertical="center"/>
    </xf>
    <xf numFmtId="10" fontId="0" fillId="2" borderId="7" xfId="0" applyNumberFormat="1" applyFont="1" applyFill="1" applyBorder="1" applyAlignment="1" applyProtection="1">
      <alignment vertical="center"/>
      <protection locked="0"/>
    </xf>
    <xf numFmtId="10" fontId="2" fillId="0" borderId="11" xfId="0" applyNumberFormat="1" applyFont="1" applyBorder="1" applyAlignment="1" applyProtection="1">
      <alignment vertical="center"/>
    </xf>
    <xf numFmtId="10" fontId="0" fillId="0" borderId="6" xfId="0" applyNumberFormat="1" applyFont="1" applyBorder="1" applyAlignment="1" applyProtection="1">
      <alignment vertical="center"/>
    </xf>
    <xf numFmtId="10" fontId="0" fillId="0" borderId="0" xfId="2" applyNumberFormat="1" applyFont="1" applyProtection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13" fillId="0" borderId="0" xfId="0" applyFont="1" applyBorder="1"/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top"/>
    </xf>
    <xf numFmtId="0" fontId="3" fillId="5" borderId="2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5" fillId="6" borderId="4" xfId="9" applyFont="1" applyFill="1" applyBorder="1" applyAlignment="1" applyProtection="1">
      <alignment horizontal="center" vertical="center"/>
      <protection locked="0"/>
    </xf>
    <xf numFmtId="0" fontId="5" fillId="6" borderId="11" xfId="9" applyFont="1" applyFill="1" applyBorder="1" applyAlignment="1" applyProtection="1">
      <alignment horizontal="center" vertical="center"/>
      <protection locked="0"/>
    </xf>
    <xf numFmtId="0" fontId="5" fillId="6" borderId="7" xfId="9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10" fontId="0" fillId="0" borderId="3" xfId="0" applyNumberFormat="1" applyFont="1" applyBorder="1" applyAlignment="1" applyProtection="1">
      <alignment vertical="center"/>
    </xf>
    <xf numFmtId="10" fontId="0" fillId="0" borderId="13" xfId="0" applyNumberFormat="1" applyFont="1" applyFill="1" applyBorder="1" applyAlignment="1" applyProtection="1">
      <alignment vertical="center"/>
    </xf>
    <xf numFmtId="0" fontId="2" fillId="0" borderId="1" xfId="4" applyFont="1" applyBorder="1" applyAlignment="1" applyProtection="1">
      <alignment vertical="center"/>
    </xf>
    <xf numFmtId="0" fontId="1" fillId="0" borderId="2" xfId="4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" fillId="0" borderId="2" xfId="4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5" xfId="4" applyFont="1" applyBorder="1" applyAlignment="1" applyProtection="1">
      <alignment vertical="center"/>
    </xf>
    <xf numFmtId="0" fontId="1" fillId="0" borderId="12" xfId="4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43" fontId="1" fillId="0" borderId="12" xfId="5" applyFont="1" applyBorder="1" applyAlignment="1" applyProtection="1">
      <alignment vertical="center"/>
    </xf>
    <xf numFmtId="0" fontId="1" fillId="0" borderId="8" xfId="4" applyFont="1" applyBorder="1" applyAlignment="1" applyProtection="1">
      <alignment vertical="center"/>
    </xf>
    <xf numFmtId="0" fontId="1" fillId="0" borderId="10" xfId="4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43" fontId="1" fillId="0" borderId="15" xfId="5" applyFont="1" applyBorder="1" applyAlignment="1" applyProtection="1">
      <alignment vertical="center"/>
    </xf>
    <xf numFmtId="0" fontId="11" fillId="0" borderId="11" xfId="4" applyFont="1" applyBorder="1" applyAlignment="1" applyProtection="1">
      <alignment vertical="center"/>
    </xf>
    <xf numFmtId="0" fontId="2" fillId="0" borderId="5" xfId="4" applyFont="1" applyBorder="1" applyAlignment="1" applyProtection="1">
      <alignment vertical="center"/>
    </xf>
    <xf numFmtId="43" fontId="1" fillId="0" borderId="13" xfId="4" applyNumberFormat="1" applyFont="1" applyBorder="1" applyAlignment="1" applyProtection="1">
      <alignment vertical="center"/>
    </xf>
    <xf numFmtId="0" fontId="5" fillId="0" borderId="9" xfId="4" applyFont="1" applyBorder="1" applyAlignment="1" applyProtection="1">
      <alignment vertical="center"/>
    </xf>
    <xf numFmtId="0" fontId="1" fillId="0" borderId="0" xfId="4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3" fontId="1" fillId="0" borderId="14" xfId="5" applyFont="1" applyBorder="1" applyAlignment="1" applyProtection="1">
      <alignment vertical="center"/>
    </xf>
    <xf numFmtId="0" fontId="0" fillId="0" borderId="0" xfId="4" applyFont="1" applyBorder="1" applyAlignment="1" applyProtection="1">
      <alignment vertical="center"/>
    </xf>
    <xf numFmtId="0" fontId="11" fillId="0" borderId="11" xfId="0" applyFont="1" applyBorder="1" applyAlignment="1" applyProtection="1">
      <alignment vertical="center"/>
    </xf>
    <xf numFmtId="0" fontId="5" fillId="0" borderId="9" xfId="3" applyFont="1" applyBorder="1"/>
    <xf numFmtId="186" fontId="1" fillId="0" borderId="0" xfId="5" applyNumberFormat="1" applyFont="1" applyBorder="1" applyAlignment="1" applyProtection="1">
      <alignment vertical="center"/>
    </xf>
    <xf numFmtId="0" fontId="5" fillId="0" borderId="8" xfId="3" applyFont="1" applyBorder="1"/>
    <xf numFmtId="9" fontId="1" fillId="0" borderId="10" xfId="4" applyNumberFormat="1" applyFont="1" applyFill="1" applyBorder="1" applyAlignment="1" applyProtection="1">
      <alignment vertical="center"/>
    </xf>
    <xf numFmtId="186" fontId="1" fillId="0" borderId="10" xfId="5" applyNumberFormat="1" applyFont="1" applyBorder="1" applyAlignment="1" applyProtection="1">
      <alignment vertical="center"/>
    </xf>
    <xf numFmtId="0" fontId="0" fillId="0" borderId="9" xfId="4" applyFont="1" applyBorder="1" applyAlignment="1" applyProtection="1">
      <alignment vertical="center"/>
    </xf>
    <xf numFmtId="0" fontId="0" fillId="0" borderId="8" xfId="4" applyFont="1" applyBorder="1" applyAlignment="1" applyProtection="1">
      <alignment vertical="center"/>
    </xf>
    <xf numFmtId="0" fontId="1" fillId="0" borderId="5" xfId="4" applyFont="1" applyBorder="1" applyAlignment="1" applyProtection="1">
      <alignment vertical="center"/>
    </xf>
    <xf numFmtId="43" fontId="1" fillId="0" borderId="13" xfId="5" applyFont="1" applyBorder="1" applyAlignment="1" applyProtection="1">
      <alignment vertical="center"/>
    </xf>
    <xf numFmtId="43" fontId="11" fillId="0" borderId="11" xfId="5" applyFont="1" applyBorder="1" applyAlignment="1" applyProtection="1">
      <alignment vertical="center"/>
    </xf>
    <xf numFmtId="0" fontId="2" fillId="0" borderId="1" xfId="4" applyFont="1" applyFill="1" applyBorder="1" applyAlignment="1" applyProtection="1">
      <alignment vertical="center"/>
    </xf>
    <xf numFmtId="0" fontId="2" fillId="0" borderId="2" xfId="4" applyFont="1" applyBorder="1" applyAlignment="1" applyProtection="1">
      <alignment vertical="center"/>
    </xf>
    <xf numFmtId="43" fontId="2" fillId="0" borderId="2" xfId="4" applyNumberFormat="1" applyFont="1" applyBorder="1" applyAlignment="1" applyProtection="1">
      <alignment vertical="center"/>
    </xf>
    <xf numFmtId="43" fontId="11" fillId="0" borderId="6" xfId="4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" fillId="0" borderId="15" xfId="4" applyFont="1" applyBorder="1" applyAlignment="1" applyProtection="1">
      <alignment vertical="center"/>
    </xf>
    <xf numFmtId="0" fontId="5" fillId="0" borderId="2" xfId="4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" fillId="0" borderId="0" xfId="4" applyFont="1" applyBorder="1" applyAlignment="1" applyProtection="1">
      <alignment vertical="center"/>
    </xf>
    <xf numFmtId="0" fontId="1" fillId="0" borderId="0" xfId="4" applyFont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6" fillId="0" borderId="9" xfId="4" applyFont="1" applyBorder="1" applyAlignment="1" applyProtection="1">
      <alignment vertical="center"/>
    </xf>
    <xf numFmtId="43" fontId="2" fillId="0" borderId="0" xfId="4" applyNumberFormat="1" applyFont="1" applyBorder="1" applyAlignment="1" applyProtection="1">
      <alignment vertical="center"/>
    </xf>
    <xf numFmtId="10" fontId="2" fillId="0" borderId="0" xfId="7" applyNumberFormat="1" applyFont="1" applyBorder="1" applyAlignment="1" applyProtection="1">
      <alignment vertical="center"/>
    </xf>
    <xf numFmtId="10" fontId="1" fillId="0" borderId="0" xfId="4" applyNumberFormat="1" applyFont="1" applyBorder="1" applyAlignment="1" applyProtection="1">
      <alignment vertical="center"/>
    </xf>
    <xf numFmtId="10" fontId="0" fillId="0" borderId="11" xfId="0" applyNumberFormat="1" applyFont="1" applyBorder="1" applyAlignment="1" applyProtection="1">
      <alignment vertical="center"/>
    </xf>
    <xf numFmtId="43" fontId="1" fillId="0" borderId="0" xfId="4" applyNumberFormat="1" applyFont="1" applyBorder="1" applyAlignment="1" applyProtection="1">
      <alignment vertical="center"/>
    </xf>
    <xf numFmtId="10" fontId="1" fillId="0" borderId="0" xfId="7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10" fontId="0" fillId="0" borderId="14" xfId="2" applyNumberFormat="1" applyFont="1" applyBorder="1" applyProtection="1"/>
    <xf numFmtId="0" fontId="2" fillId="0" borderId="9" xfId="4" applyFont="1" applyBorder="1" applyAlignment="1" applyProtection="1">
      <alignment vertical="center"/>
    </xf>
    <xf numFmtId="0" fontId="1" fillId="0" borderId="9" xfId="4" applyFont="1" applyBorder="1" applyAlignment="1" applyProtection="1">
      <alignment vertical="center"/>
    </xf>
    <xf numFmtId="0" fontId="11" fillId="0" borderId="11" xfId="0" applyFont="1" applyBorder="1" applyAlignment="1" applyProtection="1">
      <alignment horizontal="center" vertical="center"/>
    </xf>
    <xf numFmtId="10" fontId="0" fillId="0" borderId="5" xfId="2" applyNumberFormat="1" applyFont="1" applyBorder="1" applyProtection="1"/>
    <xf numFmtId="10" fontId="0" fillId="0" borderId="12" xfId="2" applyNumberFormat="1" applyFont="1" applyBorder="1" applyProtection="1"/>
    <xf numFmtId="10" fontId="0" fillId="0" borderId="13" xfId="2" applyNumberFormat="1" applyFont="1" applyBorder="1" applyProtection="1"/>
    <xf numFmtId="10" fontId="0" fillId="0" borderId="9" xfId="2" applyNumberFormat="1" applyFont="1" applyBorder="1" applyProtection="1"/>
    <xf numFmtId="10" fontId="0" fillId="0" borderId="0" xfId="2" applyNumberFormat="1" applyFont="1" applyBorder="1" applyProtection="1"/>
    <xf numFmtId="10" fontId="2" fillId="0" borderId="0" xfId="4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Protection="1"/>
    <xf numFmtId="0" fontId="0" fillId="0" borderId="10" xfId="4" applyFont="1" applyBorder="1" applyAlignment="1" applyProtection="1">
      <alignment vertical="center"/>
    </xf>
    <xf numFmtId="43" fontId="1" fillId="0" borderId="10" xfId="4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43" fontId="1" fillId="2" borderId="0" xfId="4" applyNumberFormat="1" applyFont="1" applyFill="1" applyBorder="1" applyAlignment="1" applyProtection="1">
      <alignment vertical="center"/>
      <protection locked="0"/>
    </xf>
    <xf numFmtId="10" fontId="0" fillId="0" borderId="0" xfId="7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3" fontId="1" fillId="2" borderId="10" xfId="4" applyNumberFormat="1" applyFont="1" applyFill="1" applyBorder="1" applyAlignment="1" applyProtection="1">
      <alignment vertical="center"/>
      <protection locked="0"/>
    </xf>
    <xf numFmtId="10" fontId="0" fillId="0" borderId="10" xfId="7" applyNumberFormat="1" applyFont="1" applyBorder="1" applyAlignment="1" applyProtection="1">
      <alignment vertical="center"/>
    </xf>
    <xf numFmtId="10" fontId="0" fillId="0" borderId="0" xfId="2" applyNumberFormat="1" applyFont="1" applyBorder="1" applyAlignment="1" applyProtection="1">
      <alignment vertical="center"/>
    </xf>
    <xf numFmtId="0" fontId="0" fillId="0" borderId="0" xfId="4" applyFont="1" applyBorder="1"/>
    <xf numFmtId="43" fontId="5" fillId="0" borderId="0" xfId="3" applyNumberFormat="1" applyFont="1"/>
    <xf numFmtId="10" fontId="1" fillId="0" borderId="10" xfId="7" applyNumberFormat="1" applyFont="1" applyBorder="1" applyAlignment="1" applyProtection="1">
      <alignment vertical="center"/>
    </xf>
    <xf numFmtId="43" fontId="1" fillId="0" borderId="0" xfId="4" applyNumberFormat="1" applyFont="1" applyFill="1" applyBorder="1" applyAlignment="1" applyProtection="1">
      <alignment vertical="center"/>
    </xf>
    <xf numFmtId="43" fontId="0" fillId="0" borderId="0" xfId="0" applyNumberFormat="1" applyFont="1" applyBorder="1" applyAlignment="1" applyProtection="1">
      <alignment vertical="center"/>
    </xf>
    <xf numFmtId="176" fontId="1" fillId="0" borderId="0" xfId="2" applyNumberFormat="1" applyFont="1" applyBorder="1" applyAlignment="1" applyProtection="1">
      <alignment vertical="center"/>
    </xf>
    <xf numFmtId="0" fontId="0" fillId="0" borderId="0" xfId="4" applyFont="1" applyBorder="1" applyAlignment="1" applyProtection="1">
      <alignment horizontal="center" vertical="center"/>
    </xf>
    <xf numFmtId="10" fontId="1" fillId="0" borderId="0" xfId="4" applyNumberFormat="1" applyFont="1" applyBorder="1" applyAlignment="1" applyProtection="1">
      <alignment horizontal="center" vertical="center"/>
    </xf>
    <xf numFmtId="10" fontId="0" fillId="0" borderId="0" xfId="7" applyNumberFormat="1" applyFont="1" applyBorder="1" applyAlignment="1" applyProtection="1">
      <alignment horizontal="center" vertical="center"/>
    </xf>
    <xf numFmtId="9" fontId="0" fillId="0" borderId="0" xfId="0" applyNumberFormat="1" applyFont="1" applyBorder="1" applyAlignment="1" applyProtection="1">
      <alignment horizontal="center" vertical="center"/>
    </xf>
    <xf numFmtId="10" fontId="0" fillId="3" borderId="17" xfId="2" applyNumberFormat="1" applyFont="1" applyFill="1" applyBorder="1" applyAlignment="1" applyProtection="1">
      <alignment vertical="center"/>
      <protection locked="0"/>
    </xf>
    <xf numFmtId="10" fontId="0" fillId="0" borderId="10" xfId="2" applyNumberFormat="1" applyFont="1" applyBorder="1" applyProtection="1"/>
    <xf numFmtId="9" fontId="0" fillId="0" borderId="0" xfId="0" applyNumberFormat="1" applyFont="1" applyBorder="1" applyAlignment="1" applyProtection="1">
      <alignment vertical="center"/>
    </xf>
    <xf numFmtId="10" fontId="1" fillId="0" borderId="13" xfId="4" applyNumberFormat="1" applyFont="1" applyBorder="1" applyAlignment="1"/>
    <xf numFmtId="0" fontId="26" fillId="0" borderId="11" xfId="0" applyFont="1" applyBorder="1" applyAlignment="1" applyProtection="1">
      <alignment horizontal="center" vertical="center"/>
    </xf>
    <xf numFmtId="0" fontId="1" fillId="0" borderId="16" xfId="4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10" fontId="1" fillId="0" borderId="18" xfId="4" applyNumberFormat="1" applyFont="1" applyBorder="1" applyAlignment="1" applyProtection="1">
      <alignment vertical="center"/>
    </xf>
    <xf numFmtId="10" fontId="0" fillId="0" borderId="1" xfId="0" applyNumberFormat="1" applyBorder="1" applyProtection="1"/>
    <xf numFmtId="10" fontId="0" fillId="0" borderId="2" xfId="0" applyNumberFormat="1" applyBorder="1" applyProtection="1"/>
    <xf numFmtId="10" fontId="0" fillId="0" borderId="3" xfId="0" applyNumberFormat="1" applyBorder="1" applyProtection="1"/>
    <xf numFmtId="10" fontId="0" fillId="0" borderId="17" xfId="0" applyNumberFormat="1" applyFont="1" applyBorder="1" applyAlignment="1" applyProtection="1">
      <alignment vertical="center"/>
    </xf>
    <xf numFmtId="10" fontId="2" fillId="0" borderId="10" xfId="4" applyNumberFormat="1" applyFont="1" applyBorder="1" applyAlignment="1" applyProtection="1">
      <alignment vertical="center"/>
    </xf>
    <xf numFmtId="0" fontId="11" fillId="0" borderId="7" xfId="0" applyFont="1" applyBorder="1" applyAlignment="1" applyProtection="1">
      <alignment horizontal="center" vertical="center"/>
    </xf>
    <xf numFmtId="0" fontId="0" fillId="0" borderId="31" xfId="0" applyBorder="1" applyProtection="1"/>
    <xf numFmtId="0" fontId="0" fillId="0" borderId="11" xfId="0" applyBorder="1" applyProtection="1"/>
    <xf numFmtId="10" fontId="0" fillId="0" borderId="23" xfId="0" applyNumberFormat="1" applyBorder="1" applyProtection="1"/>
    <xf numFmtId="0" fontId="0" fillId="0" borderId="29" xfId="0" applyBorder="1" applyProtection="1"/>
    <xf numFmtId="0" fontId="0" fillId="0" borderId="18" xfId="0" applyBorder="1" applyProtection="1"/>
    <xf numFmtId="0" fontId="0" fillId="0" borderId="17" xfId="0" applyBorder="1" applyProtection="1"/>
    <xf numFmtId="10" fontId="0" fillId="0" borderId="30" xfId="0" applyNumberFormat="1" applyBorder="1" applyProtection="1"/>
    <xf numFmtId="0" fontId="2" fillId="0" borderId="29" xfId="0" applyFont="1" applyFill="1" applyBorder="1" applyProtection="1"/>
    <xf numFmtId="0" fontId="2" fillId="0" borderId="18" xfId="0" applyFont="1" applyBorder="1" applyProtection="1"/>
    <xf numFmtId="10" fontId="2" fillId="0" borderId="32" xfId="0" applyNumberFormat="1" applyFont="1" applyBorder="1" applyProtection="1"/>
    <xf numFmtId="0" fontId="0" fillId="0" borderId="12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0" xfId="0" applyFont="1" applyBorder="1" applyProtection="1"/>
    <xf numFmtId="10" fontId="0" fillId="0" borderId="0" xfId="0" applyNumberFormat="1" applyFont="1" applyBorder="1" applyProtection="1"/>
    <xf numFmtId="0" fontId="0" fillId="0" borderId="11" xfId="0" applyFont="1" applyBorder="1" applyProtection="1"/>
    <xf numFmtId="0" fontId="0" fillId="0" borderId="1" xfId="0" applyFont="1" applyFill="1" applyBorder="1" applyProtection="1"/>
    <xf numFmtId="0" fontId="0" fillId="0" borderId="2" xfId="0" applyFont="1" applyBorder="1" applyProtection="1"/>
    <xf numFmtId="10" fontId="0" fillId="0" borderId="2" xfId="0" applyNumberFormat="1" applyFont="1" applyBorder="1" applyProtection="1"/>
    <xf numFmtId="10" fontId="2" fillId="0" borderId="3" xfId="0" applyNumberFormat="1" applyFont="1" applyBorder="1" applyProtection="1"/>
    <xf numFmtId="0" fontId="27" fillId="0" borderId="5" xfId="0" applyFont="1" applyBorder="1" applyProtection="1"/>
    <xf numFmtId="167" fontId="0" fillId="2" borderId="10" xfId="0" applyNumberFormat="1" applyFill="1" applyBorder="1" applyProtection="1">
      <protection locked="0"/>
    </xf>
    <xf numFmtId="0" fontId="27" fillId="0" borderId="8" xfId="0" applyFont="1" applyBorder="1" applyProtection="1"/>
    <xf numFmtId="43" fontId="0" fillId="2" borderId="10" xfId="1" applyFont="1" applyFill="1" applyBorder="1" applyProtection="1">
      <protection locked="0"/>
    </xf>
    <xf numFmtId="0" fontId="6" fillId="0" borderId="1" xfId="0" applyFont="1" applyBorder="1" applyAlignment="1">
      <alignment vertical="center"/>
    </xf>
    <xf numFmtId="0" fontId="6" fillId="0" borderId="2" xfId="0" applyFont="1" applyBorder="1"/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6" fillId="0" borderId="3" xfId="0" applyNumberFormat="1" applyFont="1" applyBorder="1" applyAlignment="1">
      <alignment vertical="center"/>
    </xf>
    <xf numFmtId="0" fontId="6" fillId="0" borderId="5" xfId="3" applyFont="1" applyBorder="1"/>
    <xf numFmtId="0" fontId="6" fillId="0" borderId="12" xfId="3" applyFont="1" applyBorder="1"/>
    <xf numFmtId="9" fontId="5" fillId="2" borderId="12" xfId="2" applyFont="1" applyFill="1" applyBorder="1" applyProtection="1">
      <protection locked="0"/>
    </xf>
    <xf numFmtId="9" fontId="5" fillId="0" borderId="12" xfId="3" applyNumberFormat="1" applyFont="1" applyBorder="1"/>
    <xf numFmtId="0" fontId="5" fillId="0" borderId="13" xfId="3" applyFont="1" applyBorder="1"/>
    <xf numFmtId="0" fontId="0" fillId="0" borderId="9" xfId="0" applyFont="1" applyBorder="1" applyProtection="1"/>
    <xf numFmtId="10" fontId="2" fillId="0" borderId="11" xfId="0" applyNumberFormat="1" applyFont="1" applyBorder="1" applyProtection="1"/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2" fillId="0" borderId="0" xfId="11" applyFont="1" applyBorder="1" applyAlignment="1">
      <alignment horizontal="center" vertical="center"/>
    </xf>
    <xf numFmtId="0" fontId="22" fillId="0" borderId="14" xfId="11" applyFont="1" applyBorder="1" applyAlignment="1">
      <alignment horizontal="center" vertical="center"/>
    </xf>
    <xf numFmtId="0" fontId="22" fillId="0" borderId="10" xfId="11" applyFont="1" applyBorder="1" applyAlignment="1">
      <alignment horizontal="center" vertical="center"/>
    </xf>
    <xf numFmtId="0" fontId="22" fillId="0" borderId="15" xfId="11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 applyProtection="1">
      <alignment horizontal="center" vertical="top" wrapText="1"/>
    </xf>
    <xf numFmtId="0" fontId="21" fillId="2" borderId="12" xfId="0" applyFont="1" applyFill="1" applyBorder="1" applyAlignment="1" applyProtection="1">
      <alignment horizontal="center" vertical="top" wrapText="1"/>
    </xf>
    <xf numFmtId="0" fontId="21" fillId="2" borderId="13" xfId="0" applyFont="1" applyFill="1" applyBorder="1" applyAlignment="1" applyProtection="1">
      <alignment horizontal="center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1" fillId="2" borderId="14" xfId="0" applyFont="1" applyFill="1" applyBorder="1" applyAlignment="1" applyProtection="1">
      <alignment horizontal="center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10" xfId="0" applyFont="1" applyFill="1" applyBorder="1" applyAlignment="1" applyProtection="1">
      <alignment horizontal="center" vertical="top" wrapText="1"/>
    </xf>
    <xf numFmtId="0" fontId="21" fillId="2" borderId="15" xfId="0" applyFont="1" applyFill="1" applyBorder="1" applyAlignment="1" applyProtection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5" xfId="3" applyFont="1" applyBorder="1" applyAlignment="1">
      <alignment horizontal="center"/>
    </xf>
    <xf numFmtId="0" fontId="16" fillId="0" borderId="12" xfId="3" applyFont="1" applyBorder="1" applyAlignment="1">
      <alignment horizontal="center"/>
    </xf>
    <xf numFmtId="0" fontId="16" fillId="0" borderId="13" xfId="3" applyFont="1" applyBorder="1" applyAlignment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16" fillId="0" borderId="9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14" xfId="3" applyFont="1" applyBorder="1" applyAlignment="1">
      <alignment horizontal="center"/>
    </xf>
    <xf numFmtId="0" fontId="15" fillId="0" borderId="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16" fillId="0" borderId="9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23" fillId="0" borderId="8" xfId="11" applyFont="1" applyBorder="1" applyAlignment="1">
      <alignment horizontal="center"/>
    </xf>
    <xf numFmtId="0" fontId="23" fillId="0" borderId="10" xfId="11" applyFont="1" applyBorder="1" applyAlignment="1">
      <alignment horizontal="center"/>
    </xf>
    <xf numFmtId="0" fontId="23" fillId="0" borderId="15" xfId="11" applyFont="1" applyBorder="1" applyAlignment="1">
      <alignment horizontal="center"/>
    </xf>
    <xf numFmtId="0" fontId="23" fillId="0" borderId="8" xfId="11" applyFont="1" applyBorder="1" applyAlignment="1" applyProtection="1">
      <alignment horizontal="center"/>
    </xf>
    <xf numFmtId="0" fontId="23" fillId="0" borderId="10" xfId="11" applyFont="1" applyBorder="1" applyAlignment="1" applyProtection="1">
      <alignment horizontal="center"/>
    </xf>
    <xf numFmtId="0" fontId="23" fillId="0" borderId="15" xfId="11" applyFont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1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/>
    </xf>
    <xf numFmtId="14" fontId="0" fillId="5" borderId="5" xfId="0" applyNumberFormat="1" applyFill="1" applyBorder="1" applyAlignment="1" applyProtection="1">
      <alignment horizontal="left" vertical="center"/>
    </xf>
    <xf numFmtId="14" fontId="0" fillId="5" borderId="12" xfId="0" applyNumberFormat="1" applyFill="1" applyBorder="1" applyAlignment="1" applyProtection="1">
      <alignment horizontal="left" vertical="center"/>
    </xf>
    <xf numFmtId="14" fontId="0" fillId="5" borderId="1" xfId="0" applyNumberFormat="1" applyFill="1" applyBorder="1" applyAlignment="1" applyProtection="1">
      <alignment horizontal="left" vertical="center"/>
    </xf>
    <xf numFmtId="14" fontId="0" fillId="5" borderId="2" xfId="0" applyNumberFormat="1" applyFill="1" applyBorder="1" applyAlignment="1" applyProtection="1">
      <alignment horizontal="left" vertical="center"/>
    </xf>
    <xf numFmtId="0" fontId="18" fillId="0" borderId="9" xfId="3" applyFont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8" fillId="0" borderId="14" xfId="3" applyFont="1" applyBorder="1" applyAlignment="1">
      <alignment horizontal="center"/>
    </xf>
    <xf numFmtId="49" fontId="0" fillId="5" borderId="9" xfId="0" applyNumberFormat="1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horizontal="left" vertical="center"/>
    </xf>
    <xf numFmtId="49" fontId="0" fillId="5" borderId="14" xfId="0" applyNumberFormat="1" applyFill="1" applyBorder="1" applyAlignment="1" applyProtection="1">
      <alignment horizontal="left" vertical="center"/>
    </xf>
    <xf numFmtId="49" fontId="0" fillId="5" borderId="5" xfId="0" applyNumberFormat="1" applyFill="1" applyBorder="1" applyAlignment="1" applyProtection="1">
      <alignment horizontal="left" vertical="center"/>
    </xf>
    <xf numFmtId="49" fontId="0" fillId="5" borderId="12" xfId="0" applyNumberFormat="1" applyFill="1" applyBorder="1" applyAlignment="1" applyProtection="1">
      <alignment horizontal="left" vertical="center"/>
    </xf>
    <xf numFmtId="49" fontId="0" fillId="5" borderId="13" xfId="0" applyNumberForma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12" xfId="0" applyFont="1" applyFill="1" applyBorder="1" applyAlignment="1" applyProtection="1">
      <alignment horizontal="left"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10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0" fillId="0" borderId="15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 vertical="center"/>
    </xf>
    <xf numFmtId="10" fontId="0" fillId="0" borderId="1" xfId="0" applyNumberFormat="1" applyFont="1" applyBorder="1" applyAlignment="1" applyProtection="1">
      <alignment horizontal="left" vertical="center"/>
    </xf>
    <xf numFmtId="10" fontId="0" fillId="0" borderId="2" xfId="0" applyNumberFormat="1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43" fontId="1" fillId="0" borderId="11" xfId="5" applyFont="1" applyBorder="1" applyAlignment="1">
      <alignment horizontal="center" vertical="center"/>
    </xf>
    <xf numFmtId="43" fontId="11" fillId="0" borderId="11" xfId="5" applyFont="1" applyBorder="1" applyAlignment="1" applyProtection="1">
      <alignment horizontal="right" vertical="center"/>
    </xf>
    <xf numFmtId="164" fontId="1" fillId="0" borderId="0" xfId="5" applyNumberFormat="1" applyFont="1" applyBorder="1" applyAlignment="1">
      <alignment horizontal="center"/>
    </xf>
    <xf numFmtId="43" fontId="1" fillId="0" borderId="11" xfId="4" applyNumberFormat="1" applyFont="1" applyBorder="1" applyAlignment="1">
      <alignment horizontal="center" vertical="center"/>
    </xf>
    <xf numFmtId="0" fontId="0" fillId="0" borderId="0" xfId="4" applyFont="1" applyBorder="1" applyAlignment="1" applyProtection="1">
      <alignment horizontal="center" vertical="center"/>
    </xf>
    <xf numFmtId="0" fontId="1" fillId="0" borderId="0" xfId="4" applyFont="1" applyBorder="1" applyAlignment="1" applyProtection="1">
      <alignment horizontal="center" vertical="center"/>
    </xf>
    <xf numFmtId="164" fontId="1" fillId="0" borderId="10" xfId="5" applyNumberFormat="1" applyFont="1" applyBorder="1" applyAlignment="1">
      <alignment horizontal="center"/>
    </xf>
    <xf numFmtId="187" fontId="1" fillId="0" borderId="0" xfId="4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textRotation="90"/>
    </xf>
    <xf numFmtId="0" fontId="11" fillId="0" borderId="11" xfId="0" applyFont="1" applyBorder="1" applyAlignment="1" applyProtection="1">
      <alignment horizontal="center" textRotation="90"/>
    </xf>
    <xf numFmtId="0" fontId="11" fillId="0" borderId="7" xfId="0" applyFont="1" applyBorder="1" applyAlignment="1" applyProtection="1">
      <alignment horizontal="center" textRotation="90"/>
    </xf>
    <xf numFmtId="0" fontId="6" fillId="0" borderId="5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10" fontId="5" fillId="0" borderId="13" xfId="3" applyNumberFormat="1" applyFont="1" applyBorder="1" applyAlignment="1">
      <alignment horizontal="center" vertical="top" wrapText="1"/>
    </xf>
    <xf numFmtId="10" fontId="5" fillId="0" borderId="14" xfId="3" applyNumberFormat="1" applyFont="1" applyBorder="1" applyAlignment="1">
      <alignment horizontal="center" vertical="top" wrapText="1"/>
    </xf>
    <xf numFmtId="10" fontId="5" fillId="0" borderId="15" xfId="3" applyNumberFormat="1" applyFont="1" applyBorder="1" applyAlignment="1">
      <alignment horizontal="center" vertical="top" wrapText="1"/>
    </xf>
    <xf numFmtId="0" fontId="5" fillId="0" borderId="9" xfId="3" applyFont="1" applyBorder="1" applyAlignment="1">
      <alignment horizontal="left" vertical="top"/>
    </xf>
    <xf numFmtId="0" fontId="5" fillId="0" borderId="0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5" fillId="0" borderId="10" xfId="3" applyFont="1" applyBorder="1" applyAlignment="1">
      <alignment horizontal="left" vertical="top"/>
    </xf>
    <xf numFmtId="0" fontId="5" fillId="0" borderId="12" xfId="3" applyFont="1" applyBorder="1" applyAlignment="1" applyProtection="1">
      <alignment horizontal="center"/>
      <protection locked="0"/>
    </xf>
    <xf numFmtId="0" fontId="5" fillId="0" borderId="5" xfId="3" applyFont="1" applyBorder="1" applyAlignment="1">
      <alignment horizontal="center" vertical="top" wrapText="1"/>
    </xf>
    <xf numFmtId="0" fontId="5" fillId="0" borderId="12" xfId="3" applyFont="1" applyBorder="1" applyAlignment="1">
      <alignment horizontal="center" vertical="top" wrapText="1"/>
    </xf>
    <xf numFmtId="0" fontId="5" fillId="0" borderId="13" xfId="3" applyFont="1" applyBorder="1" applyAlignment="1">
      <alignment horizontal="center" vertical="top" wrapText="1"/>
    </xf>
    <xf numFmtId="0" fontId="5" fillId="0" borderId="9" xfId="3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0" fontId="5" fillId="0" borderId="14" xfId="3" applyFont="1" applyBorder="1" applyAlignment="1">
      <alignment horizontal="center" vertical="top" wrapText="1"/>
    </xf>
    <xf numFmtId="187" fontId="1" fillId="0" borderId="10" xfId="4" applyNumberFormat="1" applyFont="1" applyBorder="1" applyAlignment="1" applyProtection="1">
      <alignment horizontal="center" vertical="center"/>
    </xf>
    <xf numFmtId="0" fontId="1" fillId="0" borderId="2" xfId="4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top" textRotation="90"/>
    </xf>
    <xf numFmtId="0" fontId="11" fillId="0" borderId="11" xfId="0" applyFont="1" applyBorder="1" applyAlignment="1" applyProtection="1">
      <alignment horizontal="center" vertical="top" textRotation="90"/>
    </xf>
    <xf numFmtId="0" fontId="11" fillId="0" borderId="7" xfId="0" applyFont="1" applyBorder="1" applyAlignment="1" applyProtection="1">
      <alignment horizontal="center" vertical="top" textRotation="90"/>
    </xf>
    <xf numFmtId="0" fontId="0" fillId="0" borderId="5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wrapText="1"/>
    </xf>
    <xf numFmtId="0" fontId="0" fillId="0" borderId="17" xfId="0" applyFont="1" applyBorder="1" applyAlignment="1" applyProtection="1">
      <alignment horizontal="center" wrapText="1"/>
    </xf>
    <xf numFmtId="0" fontId="6" fillId="0" borderId="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9" fillId="0" borderId="8" xfId="11" applyBorder="1" applyAlignment="1">
      <alignment horizontal="center"/>
    </xf>
    <xf numFmtId="0" fontId="20" fillId="0" borderId="10" xfId="11" applyFont="1" applyBorder="1" applyAlignment="1">
      <alignment horizontal="center"/>
    </xf>
    <xf numFmtId="0" fontId="20" fillId="0" borderId="15" xfId="11" applyFont="1" applyBorder="1" applyAlignment="1">
      <alignment horizontal="center"/>
    </xf>
    <xf numFmtId="0" fontId="1" fillId="0" borderId="24" xfId="4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0" fillId="0" borderId="27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0" fontId="0" fillId="0" borderId="28" xfId="0" applyBorder="1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</cellXfs>
  <cellStyles count="12">
    <cellStyle name="Komma" xfId="1" builtinId="3"/>
    <cellStyle name="Komma 3 2" xfId="5" xr:uid="{47F8F512-7BD3-4FEB-97D1-A5188FA94672}"/>
    <cellStyle name="Link" xfId="11" builtinId="8"/>
    <cellStyle name="Prozent" xfId="2" builtinId="5"/>
    <cellStyle name="Prozent 2" xfId="10" xr:uid="{83FC9F11-07F5-46E7-A0B3-E9F80E12B5A3}"/>
    <cellStyle name="Prozent 3 2" xfId="7" xr:uid="{B5B2825B-0FD5-44F2-A778-020C0ED448CB}"/>
    <cellStyle name="Prozent 5" xfId="6" xr:uid="{7E917F67-80DB-4D16-9BB1-EA8AC1432ED0}"/>
    <cellStyle name="Standard" xfId="0" builtinId="0"/>
    <cellStyle name="Standard 2" xfId="9" xr:uid="{92C6566F-3E05-4BA9-8CD9-3DB9BCD7ADEE}"/>
    <cellStyle name="Standard 4 2" xfId="4" xr:uid="{C51F8869-D648-467D-BEDA-44344BD5D064}"/>
    <cellStyle name="Standard 6 2" xfId="8" xr:uid="{9BD5F4A7-2405-4F61-9A06-EFB2A39582D1}"/>
    <cellStyle name="Standard 9" xfId="3" xr:uid="{381FB625-D4AE-4E09-990C-304314565220}"/>
  </cellStyles>
  <dxfs count="8">
    <dxf>
      <font>
        <strike/>
        <color theme="0" tint="-0.34998626667073579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bauwesen.at/pub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75337</xdr:colOff>
      <xdr:row>32</xdr:row>
      <xdr:rowOff>34442</xdr:rowOff>
    </xdr:from>
    <xdr:to>
      <xdr:col>1</xdr:col>
      <xdr:colOff>493569</xdr:colOff>
      <xdr:row>40</xdr:row>
      <xdr:rowOff>164522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06A128-DDCA-44CD-B815-D77AE44B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37" y="5873267"/>
          <a:ext cx="1065932" cy="1615980"/>
        </a:xfrm>
        <a:prstGeom prst="rect">
          <a:avLst/>
        </a:prstGeom>
      </xdr:spPr>
    </xdr:pic>
    <xdr:clientData/>
  </xdr:twoCellAnchor>
  <xdr:twoCellAnchor editAs="oneCell">
    <xdr:from>
      <xdr:col>1</xdr:col>
      <xdr:colOff>570395</xdr:colOff>
      <xdr:row>32</xdr:row>
      <xdr:rowOff>35362</xdr:rowOff>
    </xdr:from>
    <xdr:to>
      <xdr:col>3</xdr:col>
      <xdr:colOff>337705</xdr:colOff>
      <xdr:row>40</xdr:row>
      <xdr:rowOff>186170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264D4-3425-4E36-BC6B-842289A13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095" y="5874187"/>
          <a:ext cx="1062710" cy="1636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17113</xdr:colOff>
      <xdr:row>236</xdr:row>
      <xdr:rowOff>23806</xdr:rowOff>
    </xdr:from>
    <xdr:ext cx="1182621" cy="1960544"/>
    <xdr:pic>
      <xdr:nvPicPr>
        <xdr:cNvPr id="2" name="Grafik 1">
          <a:extLst>
            <a:ext uri="{FF2B5EF4-FFF2-40B4-BE49-F238E27FC236}">
              <a16:creationId xmlns:a16="http://schemas.microsoft.com/office/drawing/2014/main" id="{907FE0AE-4FF3-41CD-9CFA-06BD36BE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" y="43253019"/>
          <a:ext cx="1182621" cy="1960544"/>
        </a:xfrm>
        <a:prstGeom prst="rect">
          <a:avLst/>
        </a:prstGeom>
      </xdr:spPr>
    </xdr:pic>
    <xdr:clientData/>
  </xdr:oneCellAnchor>
  <xdr:oneCellAnchor>
    <xdr:from>
      <xdr:col>2</xdr:col>
      <xdr:colOff>288089</xdr:colOff>
      <xdr:row>236</xdr:row>
      <xdr:rowOff>17008</xdr:rowOff>
    </xdr:from>
    <xdr:ext cx="1223487" cy="1952431"/>
    <xdr:pic>
      <xdr:nvPicPr>
        <xdr:cNvPr id="3" name="Grafik 2">
          <a:extLst>
            <a:ext uri="{FF2B5EF4-FFF2-40B4-BE49-F238E27FC236}">
              <a16:creationId xmlns:a16="http://schemas.microsoft.com/office/drawing/2014/main" id="{6A789F39-F4CF-4057-AD6E-46374F56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14" y="43246221"/>
          <a:ext cx="1223487" cy="1952431"/>
        </a:xfrm>
        <a:prstGeom prst="rect">
          <a:avLst/>
        </a:prstGeom>
      </xdr:spPr>
    </xdr:pic>
    <xdr:clientData/>
  </xdr:oneCellAnchor>
  <xdr:twoCellAnchor editAs="oneCell">
    <xdr:from>
      <xdr:col>0</xdr:col>
      <xdr:colOff>17113</xdr:colOff>
      <xdr:row>97</xdr:row>
      <xdr:rowOff>23806</xdr:rowOff>
    </xdr:from>
    <xdr:to>
      <xdr:col>1</xdr:col>
      <xdr:colOff>528429</xdr:colOff>
      <xdr:row>107</xdr:row>
      <xdr:rowOff>153755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81A1EB2-46AF-4343-8577-A7196C31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" y="17954619"/>
          <a:ext cx="1182829" cy="2015899"/>
        </a:xfrm>
        <a:prstGeom prst="rect">
          <a:avLst/>
        </a:prstGeom>
      </xdr:spPr>
    </xdr:pic>
    <xdr:clientData/>
  </xdr:twoCellAnchor>
  <xdr:twoCellAnchor editAs="oneCell">
    <xdr:from>
      <xdr:col>2</xdr:col>
      <xdr:colOff>288089</xdr:colOff>
      <xdr:row>97</xdr:row>
      <xdr:rowOff>17008</xdr:rowOff>
    </xdr:from>
    <xdr:to>
      <xdr:col>4</xdr:col>
      <xdr:colOff>167929</xdr:colOff>
      <xdr:row>107</xdr:row>
      <xdr:rowOff>138844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49B591F-99A6-4738-A3AC-AE687A021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14" y="17947821"/>
          <a:ext cx="1222865" cy="2007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inare/Wirtschaft/Kalkulation%20&#214;NORM%20B%202061/Unterlagen/Beispiel%20Kalk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5\018-WKO%20-%20MLP%20Brosch&#252;re%202015\Unterlagen\USK-Empfehlung%202015-L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K2020%2010%20K3%2002a%20E+M%20ML%20Schloss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ropik/Desktop/Kropik/Desktop/BUCH%20Kalk/2020%20K3%2002xx%20E+M%20Mittelloh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wbsrv02.bwb.local\Daten\Projekte\2016\026-WKO%20-%20MLP%20Brosch&#252;re%202016\Unterlagen\USK-Empfehlung%202016-L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werte"/>
      <sheetName val="Kalkulation"/>
      <sheetName val="Kalkulation Geräte"/>
      <sheetName val="K6 Blatt"/>
      <sheetName val="K4 Blatt"/>
      <sheetName val="UML_BGK"/>
      <sheetName val="K5 Blatt"/>
    </sheetNames>
    <sheetDataSet>
      <sheetData sheetId="0">
        <row r="1">
          <cell r="B1">
            <v>9.4499999999999993</v>
          </cell>
        </row>
        <row r="2">
          <cell r="B2">
            <v>9.24</v>
          </cell>
        </row>
        <row r="3">
          <cell r="B3">
            <v>29.25</v>
          </cell>
        </row>
        <row r="4">
          <cell r="B4">
            <v>38.35</v>
          </cell>
        </row>
        <row r="8">
          <cell r="B8">
            <v>2740.3</v>
          </cell>
        </row>
        <row r="13">
          <cell r="B13">
            <v>0.27</v>
          </cell>
        </row>
        <row r="14">
          <cell r="B14">
            <v>0.19919999999999999</v>
          </cell>
        </row>
        <row r="15">
          <cell r="B15">
            <v>0.1933</v>
          </cell>
        </row>
        <row r="16">
          <cell r="B16">
            <v>0.59440000000000004</v>
          </cell>
        </row>
        <row r="18">
          <cell r="B18">
            <v>0.253</v>
          </cell>
        </row>
        <row r="20">
          <cell r="B20">
            <v>0.311</v>
          </cell>
        </row>
        <row r="22">
          <cell r="B22">
            <v>0.6</v>
          </cell>
        </row>
        <row r="23">
          <cell r="B23">
            <v>0.6</v>
          </cell>
        </row>
        <row r="25">
          <cell r="B25">
            <v>0.7</v>
          </cell>
        </row>
        <row r="26">
          <cell r="B26">
            <v>0.15</v>
          </cell>
        </row>
        <row r="28">
          <cell r="B28">
            <v>7.5</v>
          </cell>
        </row>
        <row r="30">
          <cell r="B30">
            <v>60</v>
          </cell>
        </row>
      </sheetData>
      <sheetData sheetId="1"/>
      <sheetData sheetId="2"/>
      <sheetData sheetId="3"/>
      <sheetData sheetId="4">
        <row r="6">
          <cell r="M6">
            <v>74.459999999999994</v>
          </cell>
        </row>
        <row r="8">
          <cell r="M8">
            <v>7.45</v>
          </cell>
        </row>
        <row r="10">
          <cell r="M10">
            <v>42.33</v>
          </cell>
        </row>
        <row r="12">
          <cell r="M12">
            <v>7.19</v>
          </cell>
        </row>
        <row r="14">
          <cell r="H14">
            <v>0</v>
          </cell>
          <cell r="M14">
            <v>0.77</v>
          </cell>
        </row>
        <row r="16">
          <cell r="H16">
            <v>0</v>
          </cell>
          <cell r="M16">
            <v>624.75</v>
          </cell>
        </row>
        <row r="18">
          <cell r="M18">
            <v>782.25</v>
          </cell>
        </row>
        <row r="20">
          <cell r="H20">
            <v>0</v>
          </cell>
          <cell r="M20">
            <v>3.43</v>
          </cell>
        </row>
        <row r="22">
          <cell r="M22">
            <v>0.38</v>
          </cell>
        </row>
        <row r="24">
          <cell r="M24">
            <v>1.1399999999999999</v>
          </cell>
        </row>
        <row r="26">
          <cell r="M26">
            <v>1.21</v>
          </cell>
        </row>
        <row r="28">
          <cell r="M28">
            <v>6.98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58">
          <cell r="H58">
            <v>39</v>
          </cell>
          <cell r="I58">
            <v>39</v>
          </cell>
        </row>
        <row r="79">
          <cell r="H79">
            <v>7.6314285714285699</v>
          </cell>
        </row>
        <row r="86">
          <cell r="H86">
            <v>4.29</v>
          </cell>
        </row>
        <row r="93">
          <cell r="H93">
            <v>0.5</v>
          </cell>
        </row>
        <row r="108">
          <cell r="H108">
            <v>25.86</v>
          </cell>
          <cell r="I108">
            <v>25.892318076923083</v>
          </cell>
        </row>
        <row r="115">
          <cell r="H115">
            <v>1.35</v>
          </cell>
          <cell r="I115">
            <v>1.35</v>
          </cell>
        </row>
        <row r="120">
          <cell r="H120">
            <v>2</v>
          </cell>
          <cell r="I120">
            <v>2</v>
          </cell>
        </row>
        <row r="139">
          <cell r="H139">
            <v>13.85</v>
          </cell>
          <cell r="I139">
            <v>13.655696616857176</v>
          </cell>
        </row>
        <row r="155">
          <cell r="H155">
            <v>5.21</v>
          </cell>
        </row>
        <row r="161">
          <cell r="H161">
            <v>2</v>
          </cell>
          <cell r="I161">
            <v>2</v>
          </cell>
        </row>
        <row r="168">
          <cell r="H168">
            <v>1.31</v>
          </cell>
        </row>
        <row r="174">
          <cell r="H174">
            <v>0.19</v>
          </cell>
        </row>
        <row r="184">
          <cell r="H184">
            <v>0.28000000000000003</v>
          </cell>
        </row>
        <row r="185">
          <cell r="I185">
            <v>0.27500000000000002</v>
          </cell>
        </row>
        <row r="190">
          <cell r="H190">
            <v>0.5</v>
          </cell>
        </row>
        <row r="196">
          <cell r="H196">
            <v>193.66857142857143</v>
          </cell>
          <cell r="I196">
            <v>193.3268814000231</v>
          </cell>
        </row>
        <row r="197">
          <cell r="H197">
            <v>0.51634604036350762</v>
          </cell>
          <cell r="I197">
            <v>0.51725864130133348</v>
          </cell>
        </row>
      </sheetData>
      <sheetData sheetId="1">
        <row r="12">
          <cell r="G12">
            <v>0.5</v>
          </cell>
          <cell r="H12">
            <v>0.5</v>
          </cell>
        </row>
        <row r="15">
          <cell r="G15">
            <v>26.9</v>
          </cell>
          <cell r="H15">
            <v>26.7</v>
          </cell>
        </row>
        <row r="27">
          <cell r="E27">
            <v>4.5000000000000005E-3</v>
          </cell>
        </row>
        <row r="29">
          <cell r="E29">
            <v>3.7000000000000005E-2</v>
          </cell>
          <cell r="F29">
            <v>3.85E-2</v>
          </cell>
        </row>
        <row r="31">
          <cell r="E31">
            <v>1.3000000000000001E-2</v>
          </cell>
        </row>
        <row r="39">
          <cell r="E39">
            <v>4650</v>
          </cell>
        </row>
      </sheetData>
      <sheetData sheetId="2">
        <row r="6">
          <cell r="L6">
            <v>0.51634604036350762</v>
          </cell>
          <cell r="M6">
            <v>0.51725864130133348</v>
          </cell>
        </row>
        <row r="8">
          <cell r="L8">
            <v>26.9</v>
          </cell>
          <cell r="M8">
            <v>26.7</v>
          </cell>
        </row>
        <row r="12">
          <cell r="L12">
            <v>0.65524312522129113</v>
          </cell>
          <cell r="M12">
            <v>0.65536669852878948</v>
          </cell>
        </row>
        <row r="21">
          <cell r="L21">
            <v>12.5903688</v>
          </cell>
          <cell r="M21">
            <v>12.8697499</v>
          </cell>
        </row>
        <row r="409">
          <cell r="M409">
            <v>4.6753751633425669</v>
          </cell>
        </row>
        <row r="418">
          <cell r="L418">
            <v>94.15794522774496</v>
          </cell>
          <cell r="M418">
            <v>95.206771630882429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 KV-Daten"/>
      <sheetName val="Stamm Pers.NK"/>
      <sheetName val="Projekt"/>
      <sheetName val="K2 2020"/>
      <sheetName val=" K3 2020 MLP"/>
      <sheetName val=" K3 2020 Regie1"/>
      <sheetName val=" K3 2020 Regie2"/>
      <sheetName val=" K3 1999"/>
    </sheetNames>
    <sheetDataSet>
      <sheetData sheetId="0">
        <row r="3">
          <cell r="B3" t="str">
            <v>KollV f d Eisen- u Metallverarb. Gewerbe (ArbeiterInnen)</v>
          </cell>
        </row>
        <row r="7">
          <cell r="A7" t="str">
            <v>LG Techniker</v>
          </cell>
        </row>
        <row r="8">
          <cell r="A8" t="str">
            <v>LG 1 Spitzenfacharbeiter</v>
          </cell>
        </row>
        <row r="9">
          <cell r="A9" t="str">
            <v>LG 2 Qualifizierter Facharbeiter</v>
          </cell>
        </row>
        <row r="10">
          <cell r="A10" t="str">
            <v xml:space="preserve">LG 3 Facharbeiter </v>
          </cell>
        </row>
        <row r="11">
          <cell r="A11" t="str">
            <v>LG 4 Besonders qualifizierter Arbeitnehmer</v>
          </cell>
        </row>
        <row r="12">
          <cell r="A12" t="str">
            <v>LG 5 Qualifizierter Arbeitnehmer</v>
          </cell>
        </row>
        <row r="13">
          <cell r="A13" t="str">
            <v>LG 6 Arbeitnehmer mit Zweckausbildung</v>
          </cell>
        </row>
        <row r="14">
          <cell r="A14" t="str">
            <v>LG 7 Arbeitnehmer ohne Zweckausbildung</v>
          </cell>
        </row>
        <row r="16">
          <cell r="A16" t="str">
            <v>1. Lehrjahr</v>
          </cell>
        </row>
        <row r="17">
          <cell r="A17" t="str">
            <v>2. Lehrjahr</v>
          </cell>
        </row>
        <row r="18">
          <cell r="A18" t="str">
            <v>3. Lehrjahr</v>
          </cell>
        </row>
        <row r="19">
          <cell r="A19" t="str">
            <v>4. Lehrjahr</v>
          </cell>
        </row>
        <row r="39">
          <cell r="A39" t="str">
            <v>Zeitausgleich 25%</v>
          </cell>
        </row>
        <row r="41">
          <cell r="A41" t="str">
            <v>Überstunde 50%</v>
          </cell>
        </row>
        <row r="42">
          <cell r="A42" t="str">
            <v>Überstunde 75%</v>
          </cell>
        </row>
        <row r="43">
          <cell r="A43" t="str">
            <v>Überstunde 100%</v>
          </cell>
        </row>
        <row r="50">
          <cell r="A50" t="str">
            <v>Sonntagszuschlag (Basis=Lohn)</v>
          </cell>
        </row>
        <row r="56">
          <cell r="A56" t="str">
            <v>Nachtarbeiteit, 22-6 Uhr</v>
          </cell>
        </row>
        <row r="57">
          <cell r="A57" t="str">
            <v>Schichtzulage (2. Schicht)</v>
          </cell>
        </row>
        <row r="66">
          <cell r="A66" t="str">
            <v>Vorarbeiterzuschlag</v>
          </cell>
        </row>
        <row r="67">
          <cell r="A67" t="str">
            <v>Schmutzzulage</v>
          </cell>
        </row>
        <row r="68">
          <cell r="A68" t="str">
            <v>Erschwerniszulage</v>
          </cell>
        </row>
        <row r="69">
          <cell r="A69" t="str">
            <v>Gefahrenzulage</v>
          </cell>
        </row>
        <row r="98">
          <cell r="A98" t="str">
            <v>kleine Entfernungszul. (&gt;6Std)</v>
          </cell>
        </row>
        <row r="99">
          <cell r="A99" t="str">
            <v>mittlere Entfernungszul. (&gt;11Std)</v>
          </cell>
        </row>
        <row r="100">
          <cell r="A100" t="str">
            <v>große Entfernungszul. (&gt;11Std)</v>
          </cell>
        </row>
        <row r="102">
          <cell r="A102" t="str">
            <v>Nächtigungsgeld</v>
          </cell>
        </row>
        <row r="112">
          <cell r="A112" t="str">
            <v>Montagezulage</v>
          </cell>
        </row>
      </sheetData>
      <sheetData sheetId="1"/>
      <sheetData sheetId="2">
        <row r="233">
          <cell r="A233" t="str">
            <v>Baustellengemeinkosten auf produktiven Lohn</v>
          </cell>
        </row>
        <row r="234">
          <cell r="A234" t="str">
            <v/>
          </cell>
        </row>
        <row r="235">
          <cell r="A235" t="str">
            <v>Fertigungsgemeinkosten</v>
          </cell>
        </row>
        <row r="236">
          <cell r="A236" t="str">
            <v/>
          </cell>
        </row>
        <row r="237">
          <cell r="A237" t="str">
            <v/>
          </cell>
        </row>
      </sheetData>
      <sheetData sheetId="3">
        <row r="21">
          <cell r="H21" t="str">
            <v>Alle Kostenarten ohne Regielohn</v>
          </cell>
        </row>
        <row r="22">
          <cell r="H22" t="str">
            <v>Regielohn (hohe Qualifikation)</v>
          </cell>
        </row>
        <row r="23">
          <cell r="H23" t="str">
            <v>Regielohn (niedrige Qual.)</v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 KV-Daten"/>
      <sheetName val="Stamm Pers.NK"/>
      <sheetName val="Projekt"/>
      <sheetName val="K2 2020"/>
      <sheetName val=" K3 2020 MLP"/>
      <sheetName val=" K3 2020 Regie1"/>
      <sheetName val=" K3 2020 Regie2"/>
      <sheetName val=" K3 1999"/>
    </sheetNames>
    <sheetDataSet>
      <sheetData sheetId="0">
        <row r="7">
          <cell r="A7" t="str">
            <v>LG Techniker</v>
          </cell>
        </row>
        <row r="8">
          <cell r="A8" t="str">
            <v>LG 1 Spitzenfacharbeiter</v>
          </cell>
        </row>
        <row r="9">
          <cell r="A9" t="str">
            <v>LG 2 Qualifizierter Facharbeiter</v>
          </cell>
        </row>
        <row r="10">
          <cell r="A10" t="str">
            <v xml:space="preserve">LG 3 Facharbeiter </v>
          </cell>
        </row>
        <row r="11">
          <cell r="A11" t="str">
            <v>LG 4 Besonders qualifizierter Arbeitnehmer</v>
          </cell>
        </row>
        <row r="12">
          <cell r="A12" t="str">
            <v>LG 5 Qualifizierter Arbeitnehmer</v>
          </cell>
        </row>
        <row r="13">
          <cell r="A13" t="str">
            <v>LG 6 Arbeitnehmer mit Zweckausbildung</v>
          </cell>
        </row>
        <row r="14">
          <cell r="A14" t="str">
            <v>LG 7 Arbeitnehmer ohne Zweckausbildung</v>
          </cell>
        </row>
        <row r="15">
          <cell r="A15"/>
        </row>
        <row r="16">
          <cell r="A16" t="str">
            <v>1. Lehrjahr</v>
          </cell>
        </row>
        <row r="17">
          <cell r="A17" t="str">
            <v>2. Lehrjahr</v>
          </cell>
        </row>
        <row r="18">
          <cell r="A18" t="str">
            <v>3. Lehrjahr</v>
          </cell>
        </row>
        <row r="19">
          <cell r="A19" t="str">
            <v>4. Lehrjahr</v>
          </cell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9">
          <cell r="A39" t="str">
            <v>Zeitausgleich 25%</v>
          </cell>
        </row>
        <row r="40">
          <cell r="A40"/>
        </row>
        <row r="41">
          <cell r="A41" t="str">
            <v>Überstunde 50%</v>
          </cell>
        </row>
        <row r="42">
          <cell r="A42" t="str">
            <v>Überstunde 75%</v>
          </cell>
        </row>
        <row r="43">
          <cell r="A43" t="str">
            <v>Überstunde 100%</v>
          </cell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50">
          <cell r="A50" t="str">
            <v>Sonntagszuschlag (Basis=Lohn)</v>
          </cell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1">
          <cell r="A61" t="str">
            <v>Nachtarbeitszulage (€), 22–6 Uhr</v>
          </cell>
        </row>
        <row r="62">
          <cell r="A62" t="str">
            <v>Schichtzulage (€), 2. Schicht</v>
          </cell>
        </row>
        <row r="63">
          <cell r="A63"/>
        </row>
        <row r="64">
          <cell r="A64"/>
        </row>
        <row r="65">
          <cell r="A65"/>
        </row>
        <row r="71">
          <cell r="A71" t="str">
            <v>Vorarbeiterzuschlag</v>
          </cell>
        </row>
        <row r="72">
          <cell r="A72" t="str">
            <v>Schmutzzulage</v>
          </cell>
        </row>
        <row r="73">
          <cell r="A73" t="str">
            <v>Erschwerniszulage</v>
          </cell>
        </row>
        <row r="74">
          <cell r="A74" t="str">
            <v>Gefahrenzulage</v>
          </cell>
        </row>
        <row r="75">
          <cell r="A75"/>
        </row>
        <row r="76">
          <cell r="A76"/>
        </row>
        <row r="77">
          <cell r="A77"/>
        </row>
        <row r="78">
          <cell r="A78"/>
        </row>
        <row r="79">
          <cell r="A79"/>
        </row>
        <row r="80">
          <cell r="A80"/>
        </row>
        <row r="81">
          <cell r="A81"/>
        </row>
        <row r="82">
          <cell r="A82"/>
        </row>
        <row r="83">
          <cell r="A83"/>
        </row>
        <row r="84">
          <cell r="A84"/>
        </row>
        <row r="85">
          <cell r="A85"/>
        </row>
        <row r="86">
          <cell r="A86"/>
        </row>
        <row r="87">
          <cell r="A87"/>
        </row>
        <row r="88">
          <cell r="A88"/>
        </row>
        <row r="89">
          <cell r="A89"/>
        </row>
        <row r="90">
          <cell r="A90"/>
        </row>
        <row r="91">
          <cell r="A91"/>
        </row>
        <row r="92">
          <cell r="A92"/>
        </row>
        <row r="93">
          <cell r="A93"/>
        </row>
        <row r="94">
          <cell r="A94"/>
        </row>
        <row r="95">
          <cell r="A95"/>
        </row>
        <row r="96">
          <cell r="A96"/>
        </row>
        <row r="97">
          <cell r="A97"/>
        </row>
        <row r="103">
          <cell r="A103" t="str">
            <v>kleine Entfernungszulage (&gt;6Std)</v>
          </cell>
        </row>
        <row r="104">
          <cell r="A104" t="str">
            <v>mittlere Entfernungszulage (&gt;11Std)</v>
          </cell>
        </row>
        <row r="105">
          <cell r="A105" t="str">
            <v>große Entfernungszulage (&gt;11Std + Nächt.)</v>
          </cell>
        </row>
        <row r="106">
          <cell r="A106"/>
        </row>
        <row r="107">
          <cell r="A107" t="str">
            <v>Nächtigungsgeld</v>
          </cell>
        </row>
        <row r="108">
          <cell r="A108"/>
        </row>
        <row r="109">
          <cell r="A109"/>
        </row>
        <row r="110">
          <cell r="A110"/>
        </row>
        <row r="111">
          <cell r="A111"/>
        </row>
        <row r="112">
          <cell r="A112"/>
        </row>
        <row r="113">
          <cell r="A113"/>
        </row>
        <row r="114">
          <cell r="A114"/>
        </row>
        <row r="117">
          <cell r="A117" t="str">
            <v>Montagezulage</v>
          </cell>
        </row>
        <row r="118">
          <cell r="A118"/>
        </row>
        <row r="119">
          <cell r="A119"/>
        </row>
        <row r="122">
          <cell r="A122"/>
        </row>
        <row r="123">
          <cell r="A123"/>
        </row>
        <row r="124">
          <cell r="A124"/>
        </row>
        <row r="125">
          <cell r="A125"/>
        </row>
        <row r="126">
          <cell r="A126"/>
        </row>
        <row r="127">
          <cell r="A127"/>
        </row>
      </sheetData>
      <sheetData sheetId="1"/>
      <sheetData sheetId="2">
        <row r="5">
          <cell r="D5" t="str">
            <v>Stahlbau NN GmbH</v>
          </cell>
        </row>
        <row r="242">
          <cell r="A242" t="str">
            <v/>
          </cell>
        </row>
        <row r="243">
          <cell r="A243" t="str">
            <v>Fertigungsgemeinkosten</v>
          </cell>
        </row>
        <row r="244">
          <cell r="A244" t="str">
            <v>Bauleitungskosten (personelle BGK)</v>
          </cell>
        </row>
        <row r="245">
          <cell r="A245" t="str">
            <v>Eigene Kalkulation1</v>
          </cell>
        </row>
        <row r="246">
          <cell r="A246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L_AZ.XLS"/>
      <sheetName val="SV_SATZ.XLS"/>
      <sheetName val="KALK.XLS"/>
      <sheetName val="LOHNNK"/>
      <sheetName val="KV-TAB 2015 gewichtet"/>
      <sheetName val="Schlechtwetter"/>
    </sheetNames>
    <sheetDataSet>
      <sheetData sheetId="0">
        <row r="160">
          <cell r="I160">
            <v>2.25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uwesen.at/pu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uwesen.at/" TargetMode="External"/><Relationship Id="rId2" Type="http://schemas.openxmlformats.org/officeDocument/2006/relationships/hyperlink" Target="http://www.bauwesen.at/pub" TargetMode="External"/><Relationship Id="rId1" Type="http://schemas.openxmlformats.org/officeDocument/2006/relationships/hyperlink" Target="http://www.bauwesen.at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auwesen.at/p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C8B-CE78-45F6-9E9C-8DB66A1A239B}">
  <sheetPr>
    <tabColor rgb="FFFFFF00"/>
  </sheetPr>
  <dimension ref="A1:I43"/>
  <sheetViews>
    <sheetView topLeftCell="A19" zoomScale="110" zoomScaleNormal="110" workbookViewId="0">
      <selection activeCell="H6" sqref="H6"/>
    </sheetView>
  </sheetViews>
  <sheetFormatPr baseColWidth="10" defaultColWidth="9.06640625" defaultRowHeight="14.25" x14ac:dyDescent="0.45"/>
  <cols>
    <col min="1" max="12" width="9.06640625" style="47"/>
    <col min="13" max="19" width="0" style="47" hidden="1" customWidth="1"/>
    <col min="20" max="16384" width="9.06640625" style="47"/>
  </cols>
  <sheetData>
    <row r="1" spans="1:8" ht="18" x14ac:dyDescent="0.45">
      <c r="A1" s="140" t="s">
        <v>66</v>
      </c>
      <c r="B1" s="57"/>
      <c r="C1" s="57"/>
      <c r="D1" s="57"/>
      <c r="E1" s="57"/>
    </row>
    <row r="2" spans="1:8" x14ac:dyDescent="0.45">
      <c r="A2" s="141" t="s">
        <v>65</v>
      </c>
      <c r="B2" s="327">
        <v>44562</v>
      </c>
      <c r="C2" s="328"/>
      <c r="D2" s="147"/>
      <c r="E2" s="147"/>
      <c r="F2" s="142"/>
      <c r="G2" s="142"/>
      <c r="H2" s="162" t="s">
        <v>21</v>
      </c>
    </row>
    <row r="3" spans="1:8" x14ac:dyDescent="0.45">
      <c r="A3" s="143"/>
      <c r="B3" s="145"/>
      <c r="C3" s="145"/>
      <c r="D3" s="146"/>
      <c r="E3" s="146"/>
      <c r="F3" s="144"/>
      <c r="G3" s="144"/>
      <c r="H3" s="163"/>
    </row>
    <row r="4" spans="1:8" x14ac:dyDescent="0.45">
      <c r="A4" s="325" t="s">
        <v>4</v>
      </c>
      <c r="B4" s="326"/>
      <c r="C4" s="326"/>
      <c r="D4" s="326"/>
      <c r="E4" s="326"/>
      <c r="F4" s="326"/>
      <c r="G4" s="326"/>
      <c r="H4" s="164">
        <v>0.03</v>
      </c>
    </row>
    <row r="5" spans="1:8" x14ac:dyDescent="0.45">
      <c r="A5" s="325" t="s">
        <v>6</v>
      </c>
      <c r="B5" s="326"/>
      <c r="C5" s="326"/>
      <c r="D5" s="326"/>
      <c r="E5" s="326"/>
      <c r="F5" s="326"/>
      <c r="G5" s="326"/>
      <c r="H5" s="164">
        <v>1E-3</v>
      </c>
    </row>
    <row r="6" spans="1:8" x14ac:dyDescent="0.45">
      <c r="A6" s="325" t="s">
        <v>7</v>
      </c>
      <c r="B6" s="326"/>
      <c r="C6" s="326"/>
      <c r="D6" s="326"/>
      <c r="E6" s="326"/>
      <c r="F6" s="326"/>
      <c r="G6" s="326"/>
      <c r="H6" s="164">
        <v>0.1255</v>
      </c>
    </row>
    <row r="7" spans="1:8" x14ac:dyDescent="0.45">
      <c r="A7" s="325" t="s">
        <v>8</v>
      </c>
      <c r="B7" s="326"/>
      <c r="C7" s="326"/>
      <c r="D7" s="326"/>
      <c r="E7" s="326"/>
      <c r="F7" s="326"/>
      <c r="G7" s="326"/>
      <c r="H7" s="164">
        <v>3.78E-2</v>
      </c>
    </row>
    <row r="8" spans="1:8" x14ac:dyDescent="0.45">
      <c r="A8" s="325" t="s">
        <v>10</v>
      </c>
      <c r="B8" s="326"/>
      <c r="C8" s="326"/>
      <c r="D8" s="326"/>
      <c r="E8" s="326"/>
      <c r="F8" s="326"/>
      <c r="G8" s="326"/>
      <c r="H8" s="164">
        <v>1.2E-2</v>
      </c>
    </row>
    <row r="9" spans="1:8" x14ac:dyDescent="0.45">
      <c r="A9" s="325" t="s">
        <v>82</v>
      </c>
      <c r="B9" s="326"/>
      <c r="C9" s="326"/>
      <c r="D9" s="326"/>
      <c r="E9" s="326"/>
      <c r="F9" s="326"/>
      <c r="G9" s="326"/>
      <c r="H9" s="164">
        <v>3.9E-2</v>
      </c>
    </row>
    <row r="10" spans="1:8" x14ac:dyDescent="0.45">
      <c r="A10" s="325" t="s">
        <v>81</v>
      </c>
      <c r="B10" s="326"/>
      <c r="C10" s="326"/>
      <c r="D10" s="326"/>
      <c r="E10" s="326"/>
      <c r="F10" s="326"/>
      <c r="G10" s="326"/>
      <c r="H10" s="164">
        <v>3.8E-3</v>
      </c>
    </row>
    <row r="11" spans="1:8" x14ac:dyDescent="0.45">
      <c r="A11" s="325" t="s">
        <v>12</v>
      </c>
      <c r="B11" s="326"/>
      <c r="C11" s="326"/>
      <c r="D11" s="326"/>
      <c r="E11" s="326"/>
      <c r="F11" s="326"/>
      <c r="G11" s="326"/>
      <c r="H11" s="164">
        <v>5.0000000000000001E-3</v>
      </c>
    </row>
    <row r="12" spans="1:8" x14ac:dyDescent="0.45">
      <c r="A12" s="325" t="s">
        <v>14</v>
      </c>
      <c r="B12" s="326"/>
      <c r="C12" s="326"/>
      <c r="D12" s="326"/>
      <c r="E12" s="326"/>
      <c r="F12" s="326"/>
      <c r="G12" s="326"/>
      <c r="H12" s="164">
        <v>7.0000000000000001E-3</v>
      </c>
    </row>
    <row r="13" spans="1:8" x14ac:dyDescent="0.45">
      <c r="A13" s="325" t="s">
        <v>17</v>
      </c>
      <c r="B13" s="326"/>
      <c r="C13" s="326"/>
      <c r="D13" s="326"/>
      <c r="E13" s="326"/>
      <c r="F13" s="326"/>
      <c r="G13" s="326"/>
      <c r="H13" s="164">
        <v>0.03</v>
      </c>
    </row>
    <row r="14" spans="1:8" x14ac:dyDescent="0.45">
      <c r="A14" s="325" t="s">
        <v>78</v>
      </c>
      <c r="B14" s="326"/>
      <c r="C14" s="326"/>
      <c r="D14" s="326"/>
      <c r="E14" s="326"/>
      <c r="F14" s="326"/>
      <c r="G14" s="326"/>
      <c r="H14" s="164">
        <v>1.5299999999999999E-2</v>
      </c>
    </row>
    <row r="15" spans="1:8" x14ac:dyDescent="0.45">
      <c r="A15" s="325"/>
      <c r="B15" s="326"/>
      <c r="C15" s="326"/>
      <c r="D15" s="326"/>
      <c r="E15" s="326"/>
      <c r="F15" s="326"/>
      <c r="G15" s="326"/>
      <c r="H15" s="164"/>
    </row>
    <row r="16" spans="1:8" x14ac:dyDescent="0.45">
      <c r="A16" s="337"/>
      <c r="B16" s="338"/>
      <c r="C16" s="338"/>
      <c r="D16" s="338"/>
      <c r="E16" s="338"/>
      <c r="F16" s="338"/>
      <c r="G16" s="338"/>
      <c r="H16" s="165"/>
    </row>
    <row r="17" spans="1:8" x14ac:dyDescent="0.45">
      <c r="A17" s="59" t="s">
        <v>64</v>
      </c>
      <c r="B17" s="60"/>
      <c r="C17" s="60"/>
      <c r="D17" s="60"/>
      <c r="E17" s="60"/>
      <c r="F17" s="60"/>
      <c r="G17" s="60"/>
      <c r="H17" s="70">
        <f>SUM(H4:H16)</f>
        <v>0.30640000000000001</v>
      </c>
    </row>
    <row r="18" spans="1:8" x14ac:dyDescent="0.45">
      <c r="A18" s="58"/>
      <c r="B18" s="58"/>
      <c r="C18" s="58"/>
      <c r="D18" s="58"/>
      <c r="E18" s="58"/>
      <c r="F18" s="58"/>
      <c r="G18" s="58"/>
      <c r="H18" s="58"/>
    </row>
    <row r="19" spans="1:8" x14ac:dyDescent="0.45">
      <c r="A19" s="154" t="s">
        <v>76</v>
      </c>
      <c r="B19" s="155"/>
      <c r="C19" s="155"/>
      <c r="D19" s="155"/>
      <c r="E19" s="155"/>
      <c r="F19" s="155"/>
      <c r="G19" s="147"/>
      <c r="H19" s="166"/>
    </row>
    <row r="20" spans="1:8" x14ac:dyDescent="0.45">
      <c r="A20" s="80" t="s">
        <v>79</v>
      </c>
      <c r="B20" s="300"/>
      <c r="C20" s="300"/>
      <c r="D20" s="300"/>
      <c r="E20" s="300"/>
      <c r="F20" s="41"/>
      <c r="G20" s="41"/>
      <c r="H20" s="167">
        <f>H17</f>
        <v>0.30640000000000001</v>
      </c>
    </row>
    <row r="21" spans="1:8" x14ac:dyDescent="0.45">
      <c r="A21" s="339" t="s">
        <v>75</v>
      </c>
      <c r="B21" s="340"/>
      <c r="C21" s="340"/>
      <c r="D21" s="340"/>
      <c r="E21" s="340"/>
      <c r="F21" s="340"/>
      <c r="G21" s="340"/>
      <c r="H21" s="168">
        <f>-H11</f>
        <v>-5.0000000000000001E-3</v>
      </c>
    </row>
    <row r="22" spans="1:8" x14ac:dyDescent="0.45">
      <c r="A22" s="341"/>
      <c r="B22" s="342"/>
      <c r="C22" s="342"/>
      <c r="D22" s="342"/>
      <c r="E22" s="342"/>
      <c r="F22" s="342"/>
      <c r="G22" s="342"/>
      <c r="H22" s="169"/>
    </row>
    <row r="23" spans="1:8" x14ac:dyDescent="0.45">
      <c r="A23" s="68" t="s">
        <v>77</v>
      </c>
      <c r="B23" s="69"/>
      <c r="C23" s="69"/>
      <c r="D23" s="69"/>
      <c r="E23" s="69"/>
      <c r="F23" s="71"/>
      <c r="G23" s="71"/>
      <c r="H23" s="170">
        <f>SUM(H20:H22)</f>
        <v>0.3014</v>
      </c>
    </row>
    <row r="24" spans="1:8" x14ac:dyDescent="0.45">
      <c r="A24" s="81" t="s">
        <v>39</v>
      </c>
      <c r="B24" s="187"/>
      <c r="C24" s="187"/>
      <c r="D24" s="187"/>
      <c r="E24" s="187"/>
      <c r="F24" s="147"/>
      <c r="G24" s="147"/>
      <c r="H24" s="171">
        <f>(H17+H23)/2</f>
        <v>0.3039</v>
      </c>
    </row>
    <row r="27" spans="1:8" x14ac:dyDescent="0.45">
      <c r="A27" s="343" t="s">
        <v>73</v>
      </c>
      <c r="B27" s="344"/>
      <c r="C27" s="344"/>
      <c r="D27" s="344"/>
      <c r="E27" s="344"/>
      <c r="F27" s="344"/>
      <c r="G27" s="344"/>
      <c r="H27" s="345"/>
    </row>
    <row r="28" spans="1:8" x14ac:dyDescent="0.45">
      <c r="A28" s="346"/>
      <c r="B28" s="347"/>
      <c r="C28" s="347"/>
      <c r="D28" s="347"/>
      <c r="E28" s="347"/>
      <c r="F28" s="347"/>
      <c r="G28" s="347"/>
      <c r="H28" s="348"/>
    </row>
    <row r="29" spans="1:8" x14ac:dyDescent="0.45">
      <c r="A29" s="346"/>
      <c r="B29" s="347"/>
      <c r="C29" s="347"/>
      <c r="D29" s="347"/>
      <c r="E29" s="347"/>
      <c r="F29" s="347"/>
      <c r="G29" s="347"/>
      <c r="H29" s="348"/>
    </row>
    <row r="30" spans="1:8" x14ac:dyDescent="0.45">
      <c r="A30" s="346"/>
      <c r="B30" s="347"/>
      <c r="C30" s="347"/>
      <c r="D30" s="347"/>
      <c r="E30" s="347"/>
      <c r="F30" s="347"/>
      <c r="G30" s="347"/>
      <c r="H30" s="348"/>
    </row>
    <row r="31" spans="1:8" x14ac:dyDescent="0.45">
      <c r="A31" s="349"/>
      <c r="B31" s="350"/>
      <c r="C31" s="350"/>
      <c r="D31" s="350"/>
      <c r="E31" s="350"/>
      <c r="F31" s="350"/>
      <c r="G31" s="350"/>
      <c r="H31" s="351"/>
    </row>
    <row r="33" spans="1:9" x14ac:dyDescent="0.45">
      <c r="A33" s="40"/>
      <c r="B33" s="175"/>
      <c r="C33" s="175"/>
      <c r="D33" s="175"/>
      <c r="E33" s="352" t="s">
        <v>86</v>
      </c>
      <c r="F33" s="352"/>
      <c r="G33" s="352"/>
      <c r="H33" s="352"/>
      <c r="I33" s="353"/>
    </row>
    <row r="34" spans="1:9" x14ac:dyDescent="0.45">
      <c r="A34" s="72"/>
      <c r="B34" s="173"/>
      <c r="C34" s="173"/>
      <c r="D34" s="173"/>
      <c r="E34" s="329"/>
      <c r="F34" s="329"/>
      <c r="G34" s="329"/>
      <c r="H34" s="329"/>
      <c r="I34" s="330"/>
    </row>
    <row r="35" spans="1:9" x14ac:dyDescent="0.45">
      <c r="A35" s="72"/>
      <c r="B35" s="173"/>
      <c r="C35" s="173"/>
      <c r="D35" s="173"/>
      <c r="E35" s="329"/>
      <c r="F35" s="329"/>
      <c r="G35" s="329"/>
      <c r="H35" s="329"/>
      <c r="I35" s="330"/>
    </row>
    <row r="36" spans="1:9" ht="15.75" x14ac:dyDescent="0.5">
      <c r="A36" s="72"/>
      <c r="B36" s="173"/>
      <c r="C36" s="173"/>
      <c r="D36" s="173"/>
      <c r="E36" s="173"/>
      <c r="F36" s="176"/>
      <c r="G36" s="176"/>
      <c r="H36" s="173"/>
      <c r="I36" s="93"/>
    </row>
    <row r="37" spans="1:9" x14ac:dyDescent="0.45">
      <c r="A37" s="72"/>
      <c r="B37" s="173"/>
      <c r="C37" s="173"/>
      <c r="D37" s="173"/>
      <c r="E37" s="329" t="s">
        <v>87</v>
      </c>
      <c r="F37" s="329"/>
      <c r="G37" s="329"/>
      <c r="H37" s="329"/>
      <c r="I37" s="330"/>
    </row>
    <row r="38" spans="1:9" x14ac:dyDescent="0.45">
      <c r="A38" s="72"/>
      <c r="B38" s="173"/>
      <c r="C38" s="173"/>
      <c r="D38" s="173"/>
      <c r="E38" s="329"/>
      <c r="F38" s="329"/>
      <c r="G38" s="329"/>
      <c r="H38" s="329"/>
      <c r="I38" s="330"/>
    </row>
    <row r="39" spans="1:9" x14ac:dyDescent="0.45">
      <c r="A39" s="72"/>
      <c r="B39" s="173"/>
      <c r="C39" s="173"/>
      <c r="D39" s="173"/>
      <c r="E39" s="329"/>
      <c r="F39" s="329"/>
      <c r="G39" s="329"/>
      <c r="H39" s="329"/>
      <c r="I39" s="330"/>
    </row>
    <row r="40" spans="1:9" ht="15.75" x14ac:dyDescent="0.5">
      <c r="A40" s="72"/>
      <c r="B40" s="173"/>
      <c r="C40" s="173"/>
      <c r="D40" s="173"/>
      <c r="E40" s="173"/>
      <c r="F40" s="176"/>
      <c r="G40" s="173"/>
      <c r="H40" s="71"/>
      <c r="I40" s="93"/>
    </row>
    <row r="41" spans="1:9" ht="15.75" x14ac:dyDescent="0.5">
      <c r="A41" s="72"/>
      <c r="B41" s="173"/>
      <c r="C41" s="173"/>
      <c r="D41" s="173"/>
      <c r="E41" s="331" t="s">
        <v>88</v>
      </c>
      <c r="F41" s="331"/>
      <c r="G41" s="331"/>
      <c r="H41" s="331"/>
      <c r="I41" s="332"/>
    </row>
    <row r="42" spans="1:9" x14ac:dyDescent="0.45">
      <c r="A42" s="72"/>
      <c r="B42" s="173"/>
      <c r="C42" s="173"/>
      <c r="D42" s="173"/>
      <c r="E42" s="333" t="s">
        <v>80</v>
      </c>
      <c r="F42" s="333"/>
      <c r="G42" s="333"/>
      <c r="H42" s="333"/>
      <c r="I42" s="334"/>
    </row>
    <row r="43" spans="1:9" x14ac:dyDescent="0.45">
      <c r="A43" s="43"/>
      <c r="B43" s="174"/>
      <c r="C43" s="174"/>
      <c r="D43" s="174"/>
      <c r="E43" s="335"/>
      <c r="F43" s="335"/>
      <c r="G43" s="335"/>
      <c r="H43" s="335"/>
      <c r="I43" s="336"/>
    </row>
  </sheetData>
  <sheetProtection password="CFD5" sheet="1" formatColumns="0" selectLockedCells="1"/>
  <mergeCells count="21">
    <mergeCell ref="E37:I39"/>
    <mergeCell ref="E41:I41"/>
    <mergeCell ref="E42:I43"/>
    <mergeCell ref="A15:G15"/>
    <mergeCell ref="A16:G16"/>
    <mergeCell ref="A21:G21"/>
    <mergeCell ref="A22:G22"/>
    <mergeCell ref="A27:H31"/>
    <mergeCell ref="E33:I35"/>
    <mergeCell ref="A14:G14"/>
    <mergeCell ref="B2:C2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</mergeCells>
  <dataValidations count="3">
    <dataValidation type="decimal" errorStyle="warning" allowBlank="1" showInputMessage="1" showErrorMessage="1" error="Wert ist unplausibel!" sqref="H21:H22" xr:uid="{CA6CD94F-E4C7-4574-8E9C-B58C6F8148CA}">
      <formula1>-0.01</formula1>
      <formula2>0</formula2>
    </dataValidation>
    <dataValidation type="date" operator="greaterThan" allowBlank="1" showInputMessage="1" showErrorMessage="1" sqref="B2:C3" xr:uid="{BA5D25F2-ED6C-4295-B1A5-7CDE0EF88437}">
      <formula1>42005</formula1>
    </dataValidation>
    <dataValidation type="decimal" errorStyle="warning" allowBlank="1" showInputMessage="1" showErrorMessage="1" error="Bitte Eingabewert prüfen!" sqref="H4:H16" xr:uid="{A391E99E-1795-424F-B8B4-1B1A39867F4F}">
      <formula1>0</formula1>
      <formula2>0.15</formula2>
    </dataValidation>
  </dataValidations>
  <hyperlinks>
    <hyperlink ref="E42" r:id="rId1" xr:uid="{94B99BE4-1B4F-4834-B177-92EEC071D77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046D-D674-47C9-B490-D7334EF6EAFF}">
  <sheetPr>
    <tabColor rgb="FF00B050"/>
  </sheetPr>
  <dimension ref="A1:AK257"/>
  <sheetViews>
    <sheetView showGridLines="0" tabSelected="1" showWhiteSpace="0" topLeftCell="F109" zoomScaleNormal="100" workbookViewId="0">
      <selection activeCell="AB127" sqref="AB127"/>
    </sheetView>
  </sheetViews>
  <sheetFormatPr baseColWidth="10" defaultRowHeight="14.25" x14ac:dyDescent="0.45"/>
  <cols>
    <col min="1" max="8" width="9.3984375" style="1" customWidth="1"/>
    <col min="9" max="9" width="9.06640625" style="1" customWidth="1"/>
    <col min="10" max="10" width="2.06640625" style="1" customWidth="1"/>
    <col min="11" max="11" width="1.1328125" style="1" customWidth="1"/>
    <col min="12" max="12" width="10.6640625" style="1" customWidth="1"/>
    <col min="13" max="16" width="10.6640625" style="1" hidden="1" customWidth="1"/>
    <col min="17" max="17" width="10.86328125" style="1" hidden="1" customWidth="1"/>
    <col min="18" max="19" width="10.6640625" style="1" hidden="1" customWidth="1"/>
    <col min="20" max="20" width="6.53125" style="1" customWidth="1"/>
    <col min="21" max="25" width="10.1328125" style="1" customWidth="1"/>
    <col min="26" max="29" width="8.33203125" style="1" customWidth="1"/>
    <col min="30" max="30" width="2.06640625" style="1" customWidth="1"/>
    <col min="31" max="32" width="10.6640625" style="1" customWidth="1"/>
    <col min="33" max="37" width="10.6640625" style="1" hidden="1" customWidth="1"/>
    <col min="38" max="38" width="10.6640625" style="1" customWidth="1"/>
    <col min="39" max="16384" width="10.6640625" style="1"/>
  </cols>
  <sheetData>
    <row r="1" spans="1:37" ht="18" x14ac:dyDescent="0.55000000000000004">
      <c r="A1" s="354" t="s">
        <v>69</v>
      </c>
      <c r="B1" s="355"/>
      <c r="C1" s="355"/>
      <c r="D1" s="355"/>
      <c r="E1" s="355"/>
      <c r="F1" s="355"/>
      <c r="G1" s="355"/>
      <c r="H1" s="355"/>
      <c r="I1" s="355"/>
      <c r="J1" s="356"/>
      <c r="T1" s="357" t="s">
        <v>69</v>
      </c>
      <c r="U1" s="358"/>
      <c r="V1" s="358"/>
      <c r="W1" s="358"/>
      <c r="X1" s="358"/>
      <c r="Y1" s="358"/>
      <c r="Z1" s="358"/>
      <c r="AA1" s="358"/>
      <c r="AB1" s="358"/>
      <c r="AC1" s="359"/>
      <c r="AD1" s="180"/>
      <c r="AE1" s="47"/>
      <c r="AF1" s="47"/>
      <c r="AG1" s="47"/>
      <c r="AH1" s="47"/>
      <c r="AI1" s="47"/>
      <c r="AJ1" s="47"/>
      <c r="AK1" s="47"/>
    </row>
    <row r="2" spans="1:37" ht="18" x14ac:dyDescent="0.55000000000000004">
      <c r="A2" s="360" t="s">
        <v>70</v>
      </c>
      <c r="B2" s="361"/>
      <c r="C2" s="361"/>
      <c r="D2" s="361"/>
      <c r="E2" s="361"/>
      <c r="F2" s="361"/>
      <c r="G2" s="361"/>
      <c r="H2" s="361"/>
      <c r="I2" s="361"/>
      <c r="J2" s="362"/>
      <c r="T2" s="363" t="s">
        <v>70</v>
      </c>
      <c r="U2" s="364"/>
      <c r="V2" s="364"/>
      <c r="W2" s="364"/>
      <c r="X2" s="364"/>
      <c r="Y2" s="364"/>
      <c r="Z2" s="364"/>
      <c r="AA2" s="364"/>
      <c r="AB2" s="364"/>
      <c r="AC2" s="365"/>
      <c r="AD2" s="180"/>
      <c r="AE2" s="47"/>
      <c r="AF2" s="47"/>
      <c r="AG2" s="47"/>
      <c r="AH2" s="47"/>
      <c r="AI2" s="47"/>
      <c r="AJ2" s="47"/>
      <c r="AK2" s="47"/>
    </row>
    <row r="3" spans="1:37" ht="18" x14ac:dyDescent="0.55000000000000004">
      <c r="A3" s="366" t="s">
        <v>71</v>
      </c>
      <c r="B3" s="367"/>
      <c r="C3" s="367"/>
      <c r="D3" s="367"/>
      <c r="E3" s="367"/>
      <c r="F3" s="367"/>
      <c r="G3" s="367"/>
      <c r="H3" s="367"/>
      <c r="I3" s="367"/>
      <c r="J3" s="368"/>
      <c r="T3" s="363" t="s">
        <v>89</v>
      </c>
      <c r="U3" s="364"/>
      <c r="V3" s="364"/>
      <c r="W3" s="364"/>
      <c r="X3" s="364"/>
      <c r="Y3" s="364"/>
      <c r="Z3" s="364"/>
      <c r="AA3" s="364"/>
      <c r="AB3" s="364"/>
      <c r="AC3" s="365"/>
      <c r="AD3" s="180"/>
      <c r="AE3" s="47"/>
      <c r="AF3" s="47"/>
      <c r="AG3" s="47"/>
      <c r="AH3" s="47"/>
      <c r="AI3" s="47"/>
      <c r="AJ3" s="47"/>
      <c r="AK3" s="47"/>
    </row>
    <row r="4" spans="1:37" ht="18" x14ac:dyDescent="0.55000000000000004">
      <c r="A4" s="383" t="s">
        <v>90</v>
      </c>
      <c r="B4" s="384"/>
      <c r="C4" s="384"/>
      <c r="D4" s="384"/>
      <c r="E4" s="384"/>
      <c r="F4" s="384"/>
      <c r="G4" s="384"/>
      <c r="H4" s="384"/>
      <c r="I4" s="384"/>
      <c r="J4" s="385"/>
      <c r="T4" s="383" t="s">
        <v>90</v>
      </c>
      <c r="U4" s="384"/>
      <c r="V4" s="384"/>
      <c r="W4" s="384"/>
      <c r="X4" s="384"/>
      <c r="Y4" s="384"/>
      <c r="Z4" s="384"/>
      <c r="AA4" s="384"/>
      <c r="AB4" s="384"/>
      <c r="AC4" s="385"/>
      <c r="AD4" s="180"/>
      <c r="AE4" s="47"/>
      <c r="AF4" s="47"/>
      <c r="AG4" s="47"/>
      <c r="AH4" s="47"/>
      <c r="AI4" s="47"/>
      <c r="AJ4" s="47"/>
      <c r="AK4" s="47"/>
    </row>
    <row r="5" spans="1:37" ht="18" x14ac:dyDescent="0.55000000000000004">
      <c r="A5" s="383" t="s">
        <v>91</v>
      </c>
      <c r="B5" s="384"/>
      <c r="C5" s="384"/>
      <c r="D5" s="384"/>
      <c r="E5" s="384"/>
      <c r="F5" s="384"/>
      <c r="G5" s="384"/>
      <c r="H5" s="384"/>
      <c r="I5" s="384"/>
      <c r="J5" s="385"/>
      <c r="T5" s="383" t="s">
        <v>92</v>
      </c>
      <c r="U5" s="384"/>
      <c r="V5" s="384"/>
      <c r="W5" s="384"/>
      <c r="X5" s="384"/>
      <c r="Y5" s="384"/>
      <c r="Z5" s="384"/>
      <c r="AA5" s="384"/>
      <c r="AB5" s="384"/>
      <c r="AC5" s="385"/>
      <c r="AD5" s="180"/>
      <c r="AE5" s="47"/>
      <c r="AF5" s="47"/>
      <c r="AG5" s="47"/>
      <c r="AH5" s="47"/>
      <c r="AI5" s="47"/>
      <c r="AJ5" s="47"/>
      <c r="AK5" s="47"/>
    </row>
    <row r="6" spans="1:37" ht="18" x14ac:dyDescent="0.55000000000000004">
      <c r="A6" s="360" t="s">
        <v>72</v>
      </c>
      <c r="B6" s="361"/>
      <c r="C6" s="361"/>
      <c r="D6" s="361"/>
      <c r="E6" s="361"/>
      <c r="F6" s="361"/>
      <c r="G6" s="361"/>
      <c r="H6" s="361"/>
      <c r="I6" s="361"/>
      <c r="J6" s="362"/>
      <c r="T6" s="363" t="s">
        <v>72</v>
      </c>
      <c r="U6" s="364"/>
      <c r="V6" s="364"/>
      <c r="W6" s="364"/>
      <c r="X6" s="364"/>
      <c r="Y6" s="364"/>
      <c r="Z6" s="364"/>
      <c r="AA6" s="364"/>
      <c r="AB6" s="364"/>
      <c r="AC6" s="365"/>
      <c r="AD6" s="180"/>
      <c r="AE6" s="47"/>
      <c r="AF6" s="47"/>
      <c r="AG6" s="47"/>
      <c r="AH6" s="47"/>
      <c r="AI6" s="47"/>
      <c r="AJ6" s="47"/>
      <c r="AK6" s="47"/>
    </row>
    <row r="7" spans="1:37" ht="15.75" x14ac:dyDescent="0.5">
      <c r="A7" s="369" t="s">
        <v>85</v>
      </c>
      <c r="B7" s="370"/>
      <c r="C7" s="370"/>
      <c r="D7" s="370"/>
      <c r="E7" s="370"/>
      <c r="F7" s="370"/>
      <c r="G7" s="370"/>
      <c r="H7" s="370"/>
      <c r="I7" s="370"/>
      <c r="J7" s="371"/>
      <c r="T7" s="372" t="s">
        <v>85</v>
      </c>
      <c r="U7" s="373"/>
      <c r="V7" s="373"/>
      <c r="W7" s="373"/>
      <c r="X7" s="373"/>
      <c r="Y7" s="373"/>
      <c r="Z7" s="373"/>
      <c r="AA7" s="373"/>
      <c r="AB7" s="373"/>
      <c r="AC7" s="374"/>
      <c r="AD7" s="180"/>
      <c r="AE7" s="47"/>
      <c r="AF7" s="47"/>
      <c r="AG7" s="47"/>
      <c r="AH7" s="47"/>
      <c r="AI7" s="47"/>
      <c r="AJ7" s="47"/>
      <c r="AK7" s="47"/>
    </row>
    <row r="8" spans="1:37" x14ac:dyDescent="0.45">
      <c r="B8" s="2"/>
      <c r="T8" s="47"/>
      <c r="U8" s="47"/>
      <c r="V8" s="47"/>
      <c r="W8" s="47"/>
      <c r="X8" s="47"/>
      <c r="Y8" s="47"/>
      <c r="Z8" s="47"/>
      <c r="AA8" s="47"/>
      <c r="AB8" s="47"/>
      <c r="AC8" s="47"/>
      <c r="AD8" s="180"/>
      <c r="AE8" s="47"/>
      <c r="AF8" s="47"/>
      <c r="AG8" s="47"/>
      <c r="AH8" s="47"/>
      <c r="AI8" s="47"/>
      <c r="AJ8" s="47"/>
      <c r="AK8" s="47"/>
    </row>
    <row r="9" spans="1:37" x14ac:dyDescent="0.45">
      <c r="A9" s="375" t="s">
        <v>37</v>
      </c>
      <c r="B9" s="376"/>
      <c r="C9" s="376"/>
      <c r="D9" s="376"/>
      <c r="E9" s="376"/>
      <c r="F9" s="376"/>
      <c r="G9" s="377"/>
      <c r="H9" s="378"/>
      <c r="T9" s="375" t="s">
        <v>37</v>
      </c>
      <c r="U9" s="376"/>
      <c r="V9" s="376"/>
      <c r="W9" s="376"/>
      <c r="X9" s="376"/>
      <c r="Y9" s="376"/>
      <c r="Z9" s="377"/>
      <c r="AA9" s="378"/>
      <c r="AB9" s="47"/>
      <c r="AC9" s="47"/>
      <c r="AD9" s="180"/>
      <c r="AE9" s="47"/>
      <c r="AF9" s="47"/>
      <c r="AG9" s="47"/>
      <c r="AH9" s="47"/>
      <c r="AI9" s="47"/>
      <c r="AJ9" s="47"/>
      <c r="AK9" s="47"/>
    </row>
    <row r="10" spans="1:37" x14ac:dyDescent="0.45">
      <c r="A10" s="379">
        <f>'DPNK-Stamm'!B2</f>
        <v>44562</v>
      </c>
      <c r="B10" s="380"/>
      <c r="C10" s="92"/>
      <c r="D10" s="41"/>
      <c r="E10" s="148" t="s">
        <v>43</v>
      </c>
      <c r="F10" s="149" t="s">
        <v>44</v>
      </c>
      <c r="G10" s="44"/>
      <c r="H10" s="119" t="s">
        <v>21</v>
      </c>
      <c r="T10" s="381">
        <f>'DPNK-Stamm'!B2</f>
        <v>44562</v>
      </c>
      <c r="U10" s="382"/>
      <c r="V10" s="147"/>
      <c r="W10" s="147"/>
      <c r="X10" s="181" t="s">
        <v>43</v>
      </c>
      <c r="Y10" s="182" t="s">
        <v>44</v>
      </c>
      <c r="Z10" s="44"/>
      <c r="AA10" s="119" t="s">
        <v>21</v>
      </c>
      <c r="AB10" s="47"/>
      <c r="AC10" s="47"/>
      <c r="AD10" s="180"/>
      <c r="AE10" s="47"/>
      <c r="AF10" s="47"/>
      <c r="AG10" s="47"/>
      <c r="AH10" s="47"/>
      <c r="AI10" s="47"/>
      <c r="AJ10" s="47"/>
      <c r="AK10" s="47"/>
    </row>
    <row r="11" spans="1:37" x14ac:dyDescent="0.45">
      <c r="A11" s="389" t="str">
        <f>'DPNK-Stamm'!A4</f>
        <v>Arbeitslosenversicherung</v>
      </c>
      <c r="B11" s="390"/>
      <c r="C11" s="390"/>
      <c r="D11" s="390"/>
      <c r="E11" s="390"/>
      <c r="F11" s="391"/>
      <c r="G11" s="159" t="s">
        <v>43</v>
      </c>
      <c r="H11" s="116">
        <f>IF(G11=$E$10,'DPNK-Stamm'!H4,"")</f>
        <v>0.03</v>
      </c>
      <c r="T11" s="386" t="str">
        <f>'DPNK-Stamm'!A4</f>
        <v>Arbeitslosenversicherung</v>
      </c>
      <c r="U11" s="387"/>
      <c r="V11" s="387"/>
      <c r="W11" s="387"/>
      <c r="X11" s="387"/>
      <c r="Y11" s="388"/>
      <c r="Z11" s="183" t="s">
        <v>43</v>
      </c>
      <c r="AA11" s="116">
        <f>IF(Z11=$X$10,'DPNK-Stamm'!H4,"")</f>
        <v>0.03</v>
      </c>
      <c r="AB11" s="47"/>
      <c r="AC11" s="47"/>
      <c r="AD11" s="180"/>
      <c r="AE11" s="47"/>
      <c r="AF11" s="47"/>
      <c r="AG11" s="47"/>
      <c r="AH11" s="47"/>
      <c r="AI11" s="47"/>
      <c r="AJ11" s="47"/>
      <c r="AK11" s="47"/>
    </row>
    <row r="12" spans="1:37" x14ac:dyDescent="0.45">
      <c r="A12" s="386" t="str">
        <f>'DPNK-Stamm'!A5</f>
        <v>Zuschlag Insolvenzentgeltsicherung</v>
      </c>
      <c r="B12" s="387"/>
      <c r="C12" s="387"/>
      <c r="D12" s="387"/>
      <c r="E12" s="387"/>
      <c r="F12" s="388"/>
      <c r="G12" s="160" t="s">
        <v>43</v>
      </c>
      <c r="H12" s="117">
        <f>IF(G12=$E$10,'DPNK-Stamm'!H5,"")</f>
        <v>1E-3</v>
      </c>
      <c r="T12" s="386" t="str">
        <f>'DPNK-Stamm'!A5</f>
        <v>Zuschlag Insolvenzentgeltsicherung</v>
      </c>
      <c r="U12" s="387"/>
      <c r="V12" s="387"/>
      <c r="W12" s="387"/>
      <c r="X12" s="387"/>
      <c r="Y12" s="388"/>
      <c r="Z12" s="184" t="s">
        <v>43</v>
      </c>
      <c r="AA12" s="117">
        <f>IF(Z12=$X$10,'DPNK-Stamm'!H5,"")</f>
        <v>1E-3</v>
      </c>
      <c r="AB12" s="47"/>
      <c r="AC12" s="47"/>
      <c r="AD12" s="180"/>
      <c r="AE12" s="47"/>
      <c r="AF12" s="47"/>
      <c r="AG12" s="47"/>
      <c r="AH12" s="47"/>
      <c r="AI12" s="47"/>
      <c r="AJ12" s="47"/>
      <c r="AK12" s="47"/>
    </row>
    <row r="13" spans="1:37" x14ac:dyDescent="0.45">
      <c r="A13" s="386" t="str">
        <f>'DPNK-Stamm'!A6</f>
        <v>Pensionsversicherung ASVG</v>
      </c>
      <c r="B13" s="387"/>
      <c r="C13" s="387"/>
      <c r="D13" s="387"/>
      <c r="E13" s="387"/>
      <c r="F13" s="388"/>
      <c r="G13" s="160" t="s">
        <v>43</v>
      </c>
      <c r="H13" s="117">
        <f>IF(G13=$E$10,'DPNK-Stamm'!H6,"")</f>
        <v>0.1255</v>
      </c>
      <c r="T13" s="386" t="str">
        <f>'DPNK-Stamm'!A6</f>
        <v>Pensionsversicherung ASVG</v>
      </c>
      <c r="U13" s="387"/>
      <c r="V13" s="387"/>
      <c r="W13" s="387"/>
      <c r="X13" s="387"/>
      <c r="Y13" s="388"/>
      <c r="Z13" s="184" t="s">
        <v>43</v>
      </c>
      <c r="AA13" s="117">
        <f>IF(Z13=$X$10,'DPNK-Stamm'!H6,"")</f>
        <v>0.1255</v>
      </c>
      <c r="AB13" s="47"/>
      <c r="AC13" s="47"/>
      <c r="AD13" s="180"/>
      <c r="AE13" s="47"/>
      <c r="AF13" s="47"/>
      <c r="AG13" s="47"/>
      <c r="AH13" s="47"/>
      <c r="AI13" s="47"/>
      <c r="AJ13" s="47"/>
      <c r="AK13" s="47"/>
    </row>
    <row r="14" spans="1:37" x14ac:dyDescent="0.45">
      <c r="A14" s="386" t="str">
        <f>'DPNK-Stamm'!A7</f>
        <v>Krankenversicherung ASVG</v>
      </c>
      <c r="B14" s="387"/>
      <c r="C14" s="387"/>
      <c r="D14" s="387"/>
      <c r="E14" s="387"/>
      <c r="F14" s="388"/>
      <c r="G14" s="160" t="s">
        <v>43</v>
      </c>
      <c r="H14" s="117">
        <f>IF(G14=$E$10,'DPNK-Stamm'!H7,"")</f>
        <v>3.78E-2</v>
      </c>
      <c r="T14" s="386" t="str">
        <f>'DPNK-Stamm'!A7</f>
        <v>Krankenversicherung ASVG</v>
      </c>
      <c r="U14" s="387"/>
      <c r="V14" s="387"/>
      <c r="W14" s="387"/>
      <c r="X14" s="387"/>
      <c r="Y14" s="388"/>
      <c r="Z14" s="184" t="s">
        <v>43</v>
      </c>
      <c r="AA14" s="117">
        <f>IF(Z14=$X$10,'DPNK-Stamm'!H7,"")</f>
        <v>3.78E-2</v>
      </c>
      <c r="AB14" s="47"/>
      <c r="AC14" s="47"/>
      <c r="AD14" s="180"/>
      <c r="AE14" s="47"/>
      <c r="AF14" s="47"/>
      <c r="AG14" s="47"/>
      <c r="AH14" s="47"/>
      <c r="AI14" s="47"/>
      <c r="AJ14" s="47"/>
      <c r="AK14" s="47"/>
    </row>
    <row r="15" spans="1:37" x14ac:dyDescent="0.45">
      <c r="A15" s="386" t="str">
        <f>'DPNK-Stamm'!A8</f>
        <v>Unfallversicherung</v>
      </c>
      <c r="B15" s="387"/>
      <c r="C15" s="387"/>
      <c r="D15" s="387"/>
      <c r="E15" s="387"/>
      <c r="F15" s="388"/>
      <c r="G15" s="160" t="s">
        <v>43</v>
      </c>
      <c r="H15" s="117">
        <f>IF(G15=$E$10,'DPNK-Stamm'!H8,"")</f>
        <v>1.2E-2</v>
      </c>
      <c r="T15" s="386" t="str">
        <f>'DPNK-Stamm'!A8</f>
        <v>Unfallversicherung</v>
      </c>
      <c r="U15" s="387"/>
      <c r="V15" s="387"/>
      <c r="W15" s="387"/>
      <c r="X15" s="387"/>
      <c r="Y15" s="388"/>
      <c r="Z15" s="184" t="s">
        <v>43</v>
      </c>
      <c r="AA15" s="117">
        <f>IF(Z15=$X$10,'DPNK-Stamm'!H8,"")</f>
        <v>1.2E-2</v>
      </c>
      <c r="AB15" s="47"/>
      <c r="AC15" s="47"/>
      <c r="AD15" s="180"/>
      <c r="AE15" s="47"/>
      <c r="AF15" s="47"/>
      <c r="AG15" s="47"/>
      <c r="AH15" s="47"/>
      <c r="AI15" s="47"/>
      <c r="AJ15" s="47"/>
      <c r="AK15" s="47"/>
    </row>
    <row r="16" spans="1:37" x14ac:dyDescent="0.45">
      <c r="A16" s="386" t="str">
        <f>'DPNK-Stamm'!A9</f>
        <v>Familienlastenausgleichsfonds (FLAF)</v>
      </c>
      <c r="B16" s="387"/>
      <c r="C16" s="387"/>
      <c r="D16" s="387"/>
      <c r="E16" s="387"/>
      <c r="F16" s="388"/>
      <c r="G16" s="160" t="s">
        <v>43</v>
      </c>
      <c r="H16" s="117">
        <f>IF(G16=$E$10,'DPNK-Stamm'!H9,"")</f>
        <v>3.9E-2</v>
      </c>
      <c r="T16" s="386" t="str">
        <f>'DPNK-Stamm'!A9</f>
        <v>Familienlastenausgleichsfonds (FLAF)</v>
      </c>
      <c r="U16" s="387"/>
      <c r="V16" s="387"/>
      <c r="W16" s="387"/>
      <c r="X16" s="387"/>
      <c r="Y16" s="388"/>
      <c r="Z16" s="184" t="s">
        <v>43</v>
      </c>
      <c r="AA16" s="117">
        <f>IF(Z16=$X$10,'DPNK-Stamm'!H9,"")</f>
        <v>3.9E-2</v>
      </c>
      <c r="AB16" s="47"/>
      <c r="AC16" s="47"/>
      <c r="AD16" s="180"/>
      <c r="AE16" s="47"/>
      <c r="AF16" s="47"/>
      <c r="AG16" s="47"/>
      <c r="AH16" s="47"/>
      <c r="AI16" s="47"/>
      <c r="AJ16" s="47"/>
      <c r="AK16" s="47"/>
    </row>
    <row r="17" spans="1:37" x14ac:dyDescent="0.45">
      <c r="A17" s="386" t="str">
        <f>'DPNK-Stamm'!A10</f>
        <v>DZ zum FLAF (im Mittel; bitte zutreffenden Bundesländerwert eintragen)</v>
      </c>
      <c r="B17" s="387"/>
      <c r="C17" s="387"/>
      <c r="D17" s="387"/>
      <c r="E17" s="387"/>
      <c r="F17" s="388"/>
      <c r="G17" s="160" t="s">
        <v>43</v>
      </c>
      <c r="H17" s="117">
        <f>IF(G17=$E$10,'DPNK-Stamm'!H10,"")</f>
        <v>3.8E-3</v>
      </c>
      <c r="T17" s="386" t="str">
        <f>'DPNK-Stamm'!A10</f>
        <v>DZ zum FLAF (im Mittel; bitte zutreffenden Bundesländerwert eintragen)</v>
      </c>
      <c r="U17" s="387"/>
      <c r="V17" s="387"/>
      <c r="W17" s="387"/>
      <c r="X17" s="387"/>
      <c r="Y17" s="388"/>
      <c r="Z17" s="184" t="s">
        <v>43</v>
      </c>
      <c r="AA17" s="117">
        <f>IF(Z17=$X$10,'DPNK-Stamm'!H10,"")</f>
        <v>3.8E-3</v>
      </c>
      <c r="AB17" s="47"/>
      <c r="AC17" s="47"/>
      <c r="AD17" s="180"/>
      <c r="AE17" s="47"/>
      <c r="AF17" s="47"/>
      <c r="AG17" s="47"/>
      <c r="AH17" s="47"/>
      <c r="AI17" s="47"/>
      <c r="AJ17" s="47"/>
      <c r="AK17" s="47"/>
    </row>
    <row r="18" spans="1:37" x14ac:dyDescent="0.45">
      <c r="A18" s="386" t="str">
        <f>'DPNK-Stamm'!A11</f>
        <v>Wohnbauförderungsbeitrag</v>
      </c>
      <c r="B18" s="387"/>
      <c r="C18" s="387"/>
      <c r="D18" s="387"/>
      <c r="E18" s="387"/>
      <c r="F18" s="388"/>
      <c r="G18" s="160" t="s">
        <v>43</v>
      </c>
      <c r="H18" s="117">
        <f>IF(G18=$E$10,'DPNK-Stamm'!H11,"")</f>
        <v>5.0000000000000001E-3</v>
      </c>
      <c r="T18" s="386" t="str">
        <f>'DPNK-Stamm'!A11</f>
        <v>Wohnbauförderungsbeitrag</v>
      </c>
      <c r="U18" s="387"/>
      <c r="V18" s="387"/>
      <c r="W18" s="387"/>
      <c r="X18" s="387"/>
      <c r="Y18" s="388"/>
      <c r="Z18" s="184" t="s">
        <v>43</v>
      </c>
      <c r="AA18" s="117">
        <f>IF(Z18=$X$10,'DPNK-Stamm'!H11,"")</f>
        <v>5.0000000000000001E-3</v>
      </c>
      <c r="AB18" s="47"/>
      <c r="AC18" s="47"/>
      <c r="AD18" s="180"/>
      <c r="AE18" s="47"/>
      <c r="AF18" s="47"/>
      <c r="AG18" s="47"/>
      <c r="AH18" s="47"/>
      <c r="AI18" s="47"/>
      <c r="AJ18" s="47"/>
      <c r="AK18" s="47"/>
    </row>
    <row r="19" spans="1:37" x14ac:dyDescent="0.45">
      <c r="A19" s="386" t="str">
        <f>'DPNK-Stamm'!A12</f>
        <v>Schlechtwetterentschädigungsbeitrag</v>
      </c>
      <c r="B19" s="387"/>
      <c r="C19" s="387"/>
      <c r="D19" s="387"/>
      <c r="E19" s="387"/>
      <c r="F19" s="388"/>
      <c r="G19" s="160" t="s">
        <v>44</v>
      </c>
      <c r="H19" s="117" t="str">
        <f>IF(G19=$E$10,'DPNK-Stamm'!H12,"")</f>
        <v/>
      </c>
      <c r="T19" s="386" t="str">
        <f>'DPNK-Stamm'!A12</f>
        <v>Schlechtwetterentschädigungsbeitrag</v>
      </c>
      <c r="U19" s="387"/>
      <c r="V19" s="387"/>
      <c r="W19" s="387"/>
      <c r="X19" s="387"/>
      <c r="Y19" s="388"/>
      <c r="Z19" s="184" t="s">
        <v>44</v>
      </c>
      <c r="AA19" s="117" t="str">
        <f>IF(Z19=$X$10,'DPNK-Stamm'!H12,"")</f>
        <v/>
      </c>
      <c r="AB19" s="47"/>
      <c r="AC19" s="47"/>
      <c r="AD19" s="180"/>
      <c r="AE19" s="47"/>
      <c r="AF19" s="47"/>
      <c r="AG19" s="47"/>
      <c r="AH19" s="47"/>
      <c r="AI19" s="47"/>
      <c r="AJ19" s="47"/>
      <c r="AK19" s="47"/>
    </row>
    <row r="20" spans="1:37" x14ac:dyDescent="0.45">
      <c r="A20" s="386" t="str">
        <f>'DPNK-Stamm'!A13</f>
        <v>Kommunalsteuer</v>
      </c>
      <c r="B20" s="387"/>
      <c r="C20" s="387"/>
      <c r="D20" s="387"/>
      <c r="E20" s="387"/>
      <c r="F20" s="388"/>
      <c r="G20" s="160" t="s">
        <v>43</v>
      </c>
      <c r="H20" s="117">
        <f>IF(G20=$E$10,'DPNK-Stamm'!H13,"")</f>
        <v>0.03</v>
      </c>
      <c r="T20" s="386" t="str">
        <f>'DPNK-Stamm'!A13</f>
        <v>Kommunalsteuer</v>
      </c>
      <c r="U20" s="387"/>
      <c r="V20" s="387"/>
      <c r="W20" s="387"/>
      <c r="X20" s="387"/>
      <c r="Y20" s="388"/>
      <c r="Z20" s="184" t="s">
        <v>43</v>
      </c>
      <c r="AA20" s="117">
        <f>IF(Z20=$X$10,'DPNK-Stamm'!H13,"")</f>
        <v>0.03</v>
      </c>
      <c r="AB20" s="47"/>
      <c r="AC20" s="47"/>
      <c r="AD20" s="180"/>
      <c r="AE20" s="47"/>
      <c r="AF20" s="47"/>
      <c r="AG20" s="47"/>
      <c r="AH20" s="47"/>
      <c r="AI20" s="47"/>
      <c r="AJ20" s="47"/>
      <c r="AK20" s="47"/>
    </row>
    <row r="21" spans="1:37" x14ac:dyDescent="0.45">
      <c r="A21" s="386" t="str">
        <f>'DPNK-Stamm'!A14</f>
        <v>Abfertigung-Neu (Betriebl. Mitarbeitervorsorge)</v>
      </c>
      <c r="B21" s="387"/>
      <c r="C21" s="387"/>
      <c r="D21" s="387"/>
      <c r="E21" s="387"/>
      <c r="F21" s="388"/>
      <c r="G21" s="160" t="s">
        <v>43</v>
      </c>
      <c r="H21" s="117">
        <f>IF(G21=$E$10,'DPNK-Stamm'!H14,"")</f>
        <v>1.5299999999999999E-2</v>
      </c>
      <c r="T21" s="386" t="str">
        <f>'DPNK-Stamm'!A14</f>
        <v>Abfertigung-Neu (Betriebl. Mitarbeitervorsorge)</v>
      </c>
      <c r="U21" s="387"/>
      <c r="V21" s="387"/>
      <c r="W21" s="387"/>
      <c r="X21" s="387"/>
      <c r="Y21" s="388"/>
      <c r="Z21" s="184" t="s">
        <v>44</v>
      </c>
      <c r="AA21" s="117" t="str">
        <f>IF(Z21=$X$10,'DPNK-Stamm'!H14,"")</f>
        <v/>
      </c>
      <c r="AB21" s="47"/>
      <c r="AC21" s="47"/>
      <c r="AD21" s="180"/>
      <c r="AE21" s="47"/>
      <c r="AF21" s="47"/>
      <c r="AG21" s="47"/>
      <c r="AH21" s="47"/>
      <c r="AI21" s="47"/>
      <c r="AJ21" s="47"/>
      <c r="AK21" s="47"/>
    </row>
    <row r="22" spans="1:37" x14ac:dyDescent="0.45">
      <c r="A22" s="339">
        <f>'DPNK-Stamm'!A15</f>
        <v>0</v>
      </c>
      <c r="B22" s="340"/>
      <c r="C22" s="340"/>
      <c r="D22" s="340"/>
      <c r="E22" s="340"/>
      <c r="F22" s="392"/>
      <c r="G22" s="160"/>
      <c r="H22" s="117" t="str">
        <f>IF(G22=$E$10,'DPNK-Stamm'!H15,"")</f>
        <v/>
      </c>
      <c r="T22" s="339">
        <f>'DPNK-Stamm'!A15</f>
        <v>0</v>
      </c>
      <c r="U22" s="340"/>
      <c r="V22" s="340"/>
      <c r="W22" s="340"/>
      <c r="X22" s="340"/>
      <c r="Y22" s="392"/>
      <c r="Z22" s="184"/>
      <c r="AA22" s="117" t="str">
        <f>IF(Z22=$X$10,'DPNK-Stamm'!H15,"")</f>
        <v/>
      </c>
      <c r="AB22" s="47"/>
      <c r="AC22" s="47"/>
      <c r="AD22" s="180"/>
      <c r="AE22" s="47"/>
      <c r="AF22" s="47"/>
      <c r="AG22" s="47"/>
      <c r="AH22" s="47"/>
      <c r="AI22" s="47"/>
      <c r="AJ22" s="47"/>
      <c r="AK22" s="47"/>
    </row>
    <row r="23" spans="1:37" x14ac:dyDescent="0.45">
      <c r="A23" s="396">
        <f>'DPNK-Stamm'!A16</f>
        <v>0</v>
      </c>
      <c r="B23" s="397"/>
      <c r="C23" s="397"/>
      <c r="D23" s="397"/>
      <c r="E23" s="397"/>
      <c r="F23" s="400"/>
      <c r="G23" s="161"/>
      <c r="H23" s="118" t="str">
        <f>IF(G23=$E$10,'DPNK-Stamm'!H16,"")</f>
        <v/>
      </c>
      <c r="T23" s="339">
        <f>'DPNK-Stamm'!A16</f>
        <v>0</v>
      </c>
      <c r="U23" s="340"/>
      <c r="V23" s="340"/>
      <c r="W23" s="340"/>
      <c r="X23" s="340"/>
      <c r="Y23" s="392"/>
      <c r="Z23" s="185"/>
      <c r="AA23" s="118" t="str">
        <f>IF(Z23=$X$10,'DPNK-Stamm'!H16,"")</f>
        <v/>
      </c>
      <c r="AB23" s="47"/>
      <c r="AC23" s="47"/>
      <c r="AD23" s="180"/>
      <c r="AE23" s="47"/>
      <c r="AF23" s="47"/>
      <c r="AG23" s="47"/>
      <c r="AH23" s="47"/>
      <c r="AI23" s="47"/>
      <c r="AJ23" s="47"/>
      <c r="AK23" s="47"/>
    </row>
    <row r="24" spans="1:37" x14ac:dyDescent="0.45">
      <c r="A24" s="59" t="s">
        <v>38</v>
      </c>
      <c r="B24" s="60"/>
      <c r="C24" s="60"/>
      <c r="D24" s="60"/>
      <c r="E24" s="60"/>
      <c r="F24" s="60"/>
      <c r="G24" s="64"/>
      <c r="H24" s="122">
        <f>SUM(H11:H23)</f>
        <v>0.2994</v>
      </c>
      <c r="T24" s="186" t="s">
        <v>38</v>
      </c>
      <c r="U24" s="64"/>
      <c r="V24" s="64"/>
      <c r="W24" s="64"/>
      <c r="X24" s="64"/>
      <c r="Y24" s="64"/>
      <c r="Z24" s="64"/>
      <c r="AA24" s="61">
        <f>SUM(AA11:AA23)</f>
        <v>0.28410000000000002</v>
      </c>
      <c r="AB24" s="47"/>
      <c r="AC24" s="47"/>
      <c r="AD24" s="180"/>
      <c r="AE24" s="47"/>
      <c r="AF24" s="47"/>
      <c r="AG24" s="47"/>
      <c r="AH24" s="47"/>
      <c r="AI24" s="47"/>
      <c r="AJ24" s="47"/>
      <c r="AK24" s="47"/>
    </row>
    <row r="25" spans="1:37" x14ac:dyDescent="0.45">
      <c r="A25" s="401"/>
      <c r="B25" s="401"/>
      <c r="C25" s="401"/>
      <c r="D25" s="401"/>
      <c r="E25" s="401"/>
      <c r="F25" s="401"/>
      <c r="G25" s="401"/>
      <c r="H25" s="401"/>
      <c r="T25" s="401"/>
      <c r="U25" s="401"/>
      <c r="V25" s="401"/>
      <c r="W25" s="401"/>
      <c r="X25" s="401"/>
      <c r="Y25" s="401"/>
      <c r="Z25" s="401"/>
      <c r="AA25" s="401"/>
      <c r="AB25" s="47"/>
      <c r="AC25" s="47"/>
      <c r="AD25" s="180"/>
      <c r="AE25" s="47"/>
      <c r="AF25" s="47"/>
      <c r="AG25" s="47"/>
      <c r="AH25" s="47"/>
      <c r="AI25" s="47"/>
      <c r="AJ25" s="47"/>
      <c r="AK25" s="47"/>
    </row>
    <row r="26" spans="1:37" x14ac:dyDescent="0.45">
      <c r="A26" s="402" t="str">
        <f>'DPNK-Stamm'!A20</f>
        <v>DPNK auf laufendes Entgelt</v>
      </c>
      <c r="B26" s="403"/>
      <c r="C26" s="403"/>
      <c r="D26" s="403"/>
      <c r="E26" s="403"/>
      <c r="F26" s="403"/>
      <c r="G26" s="403"/>
      <c r="H26" s="188">
        <f>H24</f>
        <v>0.2994</v>
      </c>
      <c r="T26" s="404" t="str">
        <f>'DPNK-Stamm'!A20</f>
        <v>DPNK auf laufendes Entgelt</v>
      </c>
      <c r="U26" s="405"/>
      <c r="V26" s="405"/>
      <c r="W26" s="405"/>
      <c r="X26" s="405"/>
      <c r="Y26" s="405"/>
      <c r="Z26" s="405"/>
      <c r="AA26" s="188">
        <f>AA24</f>
        <v>0.28410000000000002</v>
      </c>
      <c r="AB26" s="47"/>
      <c r="AC26" s="47"/>
      <c r="AD26" s="180"/>
      <c r="AE26" s="47"/>
      <c r="AF26" s="47"/>
      <c r="AG26" s="47"/>
      <c r="AH26" s="47"/>
      <c r="AI26" s="47"/>
      <c r="AJ26" s="47"/>
      <c r="AK26" s="47"/>
    </row>
    <row r="27" spans="1:37" x14ac:dyDescent="0.45">
      <c r="A27" s="393" t="str">
        <f>'DPNK-Stamm'!A21</f>
        <v>abzüglich Wohnbauförderungsbeitrag</v>
      </c>
      <c r="B27" s="394"/>
      <c r="C27" s="394"/>
      <c r="D27" s="394"/>
      <c r="E27" s="394"/>
      <c r="F27" s="394"/>
      <c r="G27" s="394"/>
      <c r="H27" s="189">
        <f>'DPNK-Stamm'!H21</f>
        <v>-5.0000000000000001E-3</v>
      </c>
      <c r="T27" s="393" t="str">
        <f>'DPNK-Stamm'!A21</f>
        <v>abzüglich Wohnbauförderungsbeitrag</v>
      </c>
      <c r="U27" s="394"/>
      <c r="V27" s="394"/>
      <c r="W27" s="394"/>
      <c r="X27" s="394"/>
      <c r="Y27" s="394"/>
      <c r="Z27" s="395"/>
      <c r="AA27" s="189">
        <f>'DPNK-Stamm'!H21</f>
        <v>-5.0000000000000001E-3</v>
      </c>
      <c r="AB27" s="47"/>
      <c r="AC27" s="47"/>
      <c r="AD27" s="180"/>
      <c r="AE27" s="47"/>
      <c r="AF27" s="47"/>
      <c r="AG27" s="47"/>
      <c r="AH27" s="47"/>
      <c r="AI27" s="47"/>
      <c r="AJ27" s="47"/>
      <c r="AK27" s="47"/>
    </row>
    <row r="28" spans="1:37" x14ac:dyDescent="0.45">
      <c r="A28" s="396">
        <f>'DPNK-Stamm'!A22</f>
        <v>0</v>
      </c>
      <c r="B28" s="397"/>
      <c r="C28" s="397"/>
      <c r="D28" s="397"/>
      <c r="E28" s="397"/>
      <c r="F28" s="397"/>
      <c r="G28" s="397"/>
      <c r="H28" s="62">
        <f>'DPNK-Stamm'!H22</f>
        <v>0</v>
      </c>
      <c r="T28" s="396">
        <f>'DPNK-Stamm'!A22</f>
        <v>0</v>
      </c>
      <c r="U28" s="397"/>
      <c r="V28" s="397"/>
      <c r="W28" s="397"/>
      <c r="X28" s="397"/>
      <c r="Y28" s="397"/>
      <c r="Z28" s="178"/>
      <c r="AA28" s="62">
        <f>'DPNK-Stamm'!H22</f>
        <v>0</v>
      </c>
      <c r="AB28" s="47"/>
      <c r="AC28" s="47"/>
      <c r="AD28" s="180"/>
      <c r="AE28" s="47"/>
      <c r="AF28" s="47"/>
      <c r="AG28" s="47"/>
      <c r="AH28" s="47"/>
      <c r="AI28" s="47"/>
      <c r="AJ28" s="47"/>
      <c r="AK28" s="47"/>
    </row>
    <row r="29" spans="1:37" x14ac:dyDescent="0.45">
      <c r="A29" s="398" t="str">
        <f>'DPNK-Stamm'!A23</f>
        <v>Direkte Personalnebenkosten auf Sonderzahlungen</v>
      </c>
      <c r="B29" s="399"/>
      <c r="C29" s="399"/>
      <c r="D29" s="399"/>
      <c r="E29" s="399"/>
      <c r="F29" s="399"/>
      <c r="G29" s="399"/>
      <c r="H29" s="61">
        <f>SUM(H26:H28)</f>
        <v>0.2944</v>
      </c>
      <c r="T29" s="398" t="str">
        <f>'DPNK-Stamm'!A23</f>
        <v>Direkte Personalnebenkosten auf Sonderzahlungen</v>
      </c>
      <c r="U29" s="399"/>
      <c r="V29" s="399"/>
      <c r="W29" s="399"/>
      <c r="X29" s="399"/>
      <c r="Y29" s="399"/>
      <c r="Z29" s="399"/>
      <c r="AA29" s="61">
        <f>SUM(AA26:AA28)</f>
        <v>0.27910000000000001</v>
      </c>
      <c r="AB29" s="47"/>
      <c r="AC29" s="47"/>
      <c r="AD29" s="180"/>
      <c r="AE29" s="47"/>
      <c r="AF29" s="47"/>
      <c r="AG29" s="47"/>
      <c r="AH29" s="47"/>
      <c r="AI29" s="47"/>
      <c r="AJ29" s="47"/>
      <c r="AK29" s="47"/>
    </row>
    <row r="30" spans="1:37" x14ac:dyDescent="0.45">
      <c r="T30" s="406" t="str">
        <f>'DPNK-Stamm'!A24</f>
        <v>Mittelwert</v>
      </c>
      <c r="U30" s="407"/>
      <c r="V30" s="407"/>
      <c r="W30" s="407"/>
      <c r="X30" s="407"/>
      <c r="Y30" s="407"/>
      <c r="Z30" s="407"/>
      <c r="AA30" s="188">
        <f>(AA24+AA29)/2</f>
        <v>0.28160000000000002</v>
      </c>
      <c r="AB30" s="47"/>
      <c r="AC30" s="47"/>
      <c r="AD30" s="180"/>
      <c r="AE30" s="47"/>
      <c r="AF30" s="47"/>
      <c r="AG30" s="47"/>
      <c r="AH30" s="47"/>
      <c r="AI30" s="47"/>
      <c r="AJ30" s="47"/>
      <c r="AK30" s="47"/>
    </row>
    <row r="31" spans="1:37" x14ac:dyDescent="0.45">
      <c r="A31" s="73" t="s">
        <v>0</v>
      </c>
      <c r="B31" s="74"/>
      <c r="C31" s="74"/>
      <c r="D31" s="74"/>
      <c r="E31" s="74"/>
      <c r="F31" s="74"/>
      <c r="G31" s="74"/>
      <c r="H31" s="74"/>
      <c r="I31" s="75"/>
      <c r="J31" s="86"/>
      <c r="T31" s="408"/>
      <c r="U31" s="408"/>
      <c r="V31" s="408"/>
      <c r="W31" s="408"/>
      <c r="X31" s="408"/>
      <c r="Y31" s="408"/>
      <c r="Z31" s="408"/>
      <c r="AA31" s="408"/>
      <c r="AB31" s="47"/>
      <c r="AC31" s="47"/>
      <c r="AD31" s="180"/>
      <c r="AE31" s="47"/>
      <c r="AF31" s="47"/>
      <c r="AG31" s="47"/>
      <c r="AH31" s="47"/>
      <c r="AI31" s="47"/>
      <c r="AJ31" s="47"/>
      <c r="AK31" s="47"/>
    </row>
    <row r="32" spans="1:37" x14ac:dyDescent="0.45">
      <c r="A32" s="4" t="s">
        <v>93</v>
      </c>
      <c r="B32" s="76"/>
      <c r="C32" s="76"/>
      <c r="D32" s="76"/>
      <c r="E32" s="5"/>
      <c r="F32" s="5"/>
      <c r="G32" s="5"/>
      <c r="H32" s="6" t="s">
        <v>1</v>
      </c>
      <c r="I32" s="7" t="s">
        <v>2</v>
      </c>
      <c r="J32" s="82"/>
      <c r="T32" s="190" t="s">
        <v>93</v>
      </c>
      <c r="U32" s="191"/>
      <c r="V32" s="191"/>
      <c r="W32" s="191"/>
      <c r="X32" s="192"/>
      <c r="Y32" s="192"/>
      <c r="Z32" s="193" t="s">
        <v>1</v>
      </c>
      <c r="AA32" s="409" t="s">
        <v>94</v>
      </c>
      <c r="AB32" s="58"/>
      <c r="AC32" s="58"/>
      <c r="AD32" s="194"/>
      <c r="AE32" s="47"/>
      <c r="AF32" s="47"/>
      <c r="AG32" s="47"/>
      <c r="AH32" s="47"/>
      <c r="AI32" s="47"/>
      <c r="AJ32" s="47"/>
      <c r="AK32" s="47"/>
    </row>
    <row r="33" spans="1:37" x14ac:dyDescent="0.45">
      <c r="A33" s="8" t="s">
        <v>49</v>
      </c>
      <c r="B33" s="77"/>
      <c r="C33" s="77"/>
      <c r="D33" s="77"/>
      <c r="E33" s="9"/>
      <c r="F33" s="9"/>
      <c r="G33" s="9"/>
      <c r="H33" s="10">
        <v>365.25</v>
      </c>
      <c r="I33" s="11"/>
      <c r="J33" s="9"/>
      <c r="T33" s="195" t="s">
        <v>95</v>
      </c>
      <c r="U33" s="196"/>
      <c r="V33" s="196"/>
      <c r="W33" s="196"/>
      <c r="X33" s="197"/>
      <c r="Y33" s="197"/>
      <c r="Z33" s="198">
        <v>365.25</v>
      </c>
      <c r="AA33" s="410"/>
      <c r="AB33" s="58"/>
      <c r="AC33" s="58"/>
      <c r="AD33" s="194"/>
      <c r="AE33" s="47"/>
      <c r="AF33" s="47"/>
      <c r="AG33" s="47"/>
      <c r="AH33" s="47"/>
      <c r="AI33" s="47"/>
      <c r="AJ33" s="47"/>
      <c r="AK33" s="47"/>
    </row>
    <row r="34" spans="1:37" x14ac:dyDescent="0.45">
      <c r="A34" s="12" t="s">
        <v>3</v>
      </c>
      <c r="B34" s="13"/>
      <c r="C34" s="13"/>
      <c r="D34" s="13"/>
      <c r="E34" s="13"/>
      <c r="F34" s="13"/>
      <c r="G34" s="13"/>
      <c r="H34" s="14">
        <f>-H33/7*2</f>
        <v>-104.35714285714286</v>
      </c>
      <c r="I34" s="15"/>
      <c r="J34" s="9"/>
      <c r="T34" s="199" t="s">
        <v>3</v>
      </c>
      <c r="U34" s="200"/>
      <c r="V34" s="200"/>
      <c r="W34" s="200"/>
      <c r="X34" s="201"/>
      <c r="Y34" s="201"/>
      <c r="Z34" s="202">
        <f>-Z33/7*2</f>
        <v>-104.35714285714286</v>
      </c>
      <c r="AA34" s="203"/>
      <c r="AB34" s="58"/>
      <c r="AC34" s="58"/>
      <c r="AD34" s="194"/>
      <c r="AE34" s="47"/>
      <c r="AF34" s="47"/>
      <c r="AG34" s="47"/>
      <c r="AH34" s="47"/>
      <c r="AI34" s="47"/>
      <c r="AJ34" s="47"/>
      <c r="AK34" s="47"/>
    </row>
    <row r="35" spans="1:37" x14ac:dyDescent="0.45">
      <c r="A35" s="16" t="s">
        <v>5</v>
      </c>
      <c r="B35" s="17"/>
      <c r="C35" s="17"/>
      <c r="D35" s="17"/>
      <c r="E35" s="17"/>
      <c r="F35" s="17"/>
      <c r="G35" s="17"/>
      <c r="H35" s="18">
        <f>SUM(H33:H34)</f>
        <v>260.89285714285711</v>
      </c>
      <c r="I35" s="15"/>
      <c r="J35" s="9"/>
      <c r="T35" s="204" t="s">
        <v>5</v>
      </c>
      <c r="U35" s="196"/>
      <c r="V35" s="196"/>
      <c r="W35" s="196"/>
      <c r="X35" s="197"/>
      <c r="Y35" s="197"/>
      <c r="Z35" s="205">
        <f>SUM(Z33:Z34)</f>
        <v>260.89285714285711</v>
      </c>
      <c r="AA35" s="203"/>
      <c r="AB35" s="58"/>
      <c r="AC35" s="58"/>
      <c r="AD35" s="194"/>
      <c r="AE35" s="47"/>
      <c r="AF35" s="47"/>
      <c r="AG35" s="47"/>
      <c r="AH35" s="47"/>
      <c r="AI35" s="47"/>
      <c r="AJ35" s="47"/>
      <c r="AK35" s="47"/>
    </row>
    <row r="36" spans="1:37" x14ac:dyDescent="0.45">
      <c r="A36" s="8" t="s">
        <v>50</v>
      </c>
      <c r="B36" s="77"/>
      <c r="C36" s="77"/>
      <c r="D36" s="77"/>
      <c r="E36" s="9"/>
      <c r="F36" s="9"/>
      <c r="G36" s="9"/>
      <c r="H36" s="19">
        <v>-10.5</v>
      </c>
      <c r="I36" s="411">
        <f>-H36-H37</f>
        <v>11.928571428571429</v>
      </c>
      <c r="J36" s="87"/>
      <c r="T36" s="206" t="s">
        <v>96</v>
      </c>
      <c r="U36" s="207"/>
      <c r="V36" s="207"/>
      <c r="W36" s="207"/>
      <c r="X36" s="208"/>
      <c r="Y36" s="208"/>
      <c r="Z36" s="209">
        <v>-10.5</v>
      </c>
      <c r="AA36" s="412">
        <f>-(Z36+Z37)</f>
        <v>11.928571428571429</v>
      </c>
      <c r="AB36" s="58"/>
      <c r="AC36" s="58"/>
      <c r="AD36" s="194"/>
      <c r="AE36" s="47"/>
      <c r="AF36" s="47"/>
      <c r="AG36" s="47"/>
      <c r="AH36" s="47"/>
      <c r="AI36" s="47"/>
      <c r="AJ36" s="47"/>
      <c r="AK36" s="47"/>
    </row>
    <row r="37" spans="1:37" x14ac:dyDescent="0.45">
      <c r="A37" s="8" t="s">
        <v>97</v>
      </c>
      <c r="B37" s="77"/>
      <c r="C37" s="77"/>
      <c r="D37" s="77"/>
      <c r="E37" s="9"/>
      <c r="F37" s="9"/>
      <c r="G37" s="9"/>
      <c r="H37" s="157">
        <f>-2*5/7</f>
        <v>-1.4285714285714286</v>
      </c>
      <c r="I37" s="411"/>
      <c r="J37" s="87"/>
      <c r="T37" s="206" t="s">
        <v>97</v>
      </c>
      <c r="U37" s="207"/>
      <c r="V37" s="207"/>
      <c r="W37" s="210"/>
      <c r="X37" s="3"/>
      <c r="Y37" s="3"/>
      <c r="Z37" s="209">
        <f>-2*5/7</f>
        <v>-1.4285714285714286</v>
      </c>
      <c r="AA37" s="412"/>
      <c r="AB37" s="58"/>
      <c r="AC37" s="58"/>
      <c r="AD37" s="194"/>
      <c r="AE37" s="47"/>
      <c r="AF37" s="47"/>
      <c r="AG37" s="47"/>
      <c r="AH37" s="47"/>
      <c r="AI37" s="47"/>
      <c r="AJ37" s="47"/>
      <c r="AK37" s="47"/>
    </row>
    <row r="38" spans="1:37" x14ac:dyDescent="0.45">
      <c r="A38" s="8" t="s">
        <v>9</v>
      </c>
      <c r="B38" s="77"/>
      <c r="C38" s="156">
        <v>0.85</v>
      </c>
      <c r="D38" s="413">
        <v>5</v>
      </c>
      <c r="E38" s="413"/>
      <c r="F38" s="20">
        <v>5</v>
      </c>
      <c r="G38" s="3"/>
      <c r="H38" s="19">
        <f>-5*D38*C38</f>
        <v>-21.25</v>
      </c>
      <c r="I38" s="414">
        <f>-H38-H39</f>
        <v>25.75</v>
      </c>
      <c r="J38" s="88"/>
      <c r="T38" s="206" t="s">
        <v>98</v>
      </c>
      <c r="U38" s="207"/>
      <c r="V38" s="415"/>
      <c r="W38" s="416"/>
      <c r="X38" s="3"/>
      <c r="Y38" s="3"/>
      <c r="Z38" s="209"/>
      <c r="AA38" s="211"/>
      <c r="AB38" s="58"/>
      <c r="AC38" s="58"/>
      <c r="AD38" s="194"/>
      <c r="AE38" s="47"/>
      <c r="AF38" s="47"/>
      <c r="AG38" s="47"/>
      <c r="AH38" s="47"/>
      <c r="AI38" s="47"/>
      <c r="AJ38" s="47"/>
      <c r="AK38" s="47"/>
    </row>
    <row r="39" spans="1:37" x14ac:dyDescent="0.45">
      <c r="A39" s="21" t="s">
        <v>11</v>
      </c>
      <c r="B39" s="78"/>
      <c r="C39" s="22">
        <f>1-C38</f>
        <v>0.15000000000000002</v>
      </c>
      <c r="D39" s="417">
        <v>6</v>
      </c>
      <c r="E39" s="417"/>
      <c r="F39" s="23">
        <v>5</v>
      </c>
      <c r="G39" s="94"/>
      <c r="H39" s="24">
        <f>-5*D39*C39</f>
        <v>-4.5000000000000009</v>
      </c>
      <c r="I39" s="414"/>
      <c r="J39" s="88"/>
      <c r="M39" s="150"/>
      <c r="T39" s="212"/>
      <c r="U39" s="156">
        <v>0.85</v>
      </c>
      <c r="V39" s="213">
        <v>5</v>
      </c>
      <c r="W39" s="418">
        <v>5</v>
      </c>
      <c r="X39" s="418"/>
      <c r="Y39" s="3"/>
      <c r="Z39" s="209">
        <f>-5*V39*U39</f>
        <v>-21.25</v>
      </c>
      <c r="AA39" s="412">
        <f>-(Z39+Z40)</f>
        <v>25.75</v>
      </c>
      <c r="AB39" s="47"/>
      <c r="AC39" s="58"/>
      <c r="AD39" s="194"/>
      <c r="AE39" s="47"/>
      <c r="AF39" s="47"/>
      <c r="AG39" s="47"/>
      <c r="AH39" s="47"/>
      <c r="AI39" s="47"/>
      <c r="AJ39" s="47"/>
      <c r="AK39" s="47"/>
    </row>
    <row r="40" spans="1:37" x14ac:dyDescent="0.45">
      <c r="A40" s="25" t="s">
        <v>13</v>
      </c>
      <c r="B40" s="9"/>
      <c r="C40" s="9"/>
      <c r="D40" s="9"/>
      <c r="E40" s="9"/>
      <c r="F40" s="9"/>
      <c r="G40" s="9"/>
      <c r="H40" s="26">
        <f>SUM(H35:H39)</f>
        <v>223.21428571428569</v>
      </c>
      <c r="I40" s="15"/>
      <c r="J40" s="9"/>
      <c r="M40" s="150"/>
      <c r="T40" s="214"/>
      <c r="U40" s="215">
        <f>1-U39</f>
        <v>0.15000000000000002</v>
      </c>
      <c r="V40" s="216">
        <v>6</v>
      </c>
      <c r="W40" s="438">
        <v>5</v>
      </c>
      <c r="X40" s="438"/>
      <c r="Y40" s="94"/>
      <c r="Z40" s="202">
        <f>-5*V40*U40</f>
        <v>-4.5000000000000009</v>
      </c>
      <c r="AA40" s="412"/>
      <c r="AB40" s="47"/>
      <c r="AC40" s="58"/>
      <c r="AD40" s="194"/>
      <c r="AE40" s="47"/>
      <c r="AF40" s="47"/>
      <c r="AG40" s="47"/>
      <c r="AH40" s="47"/>
      <c r="AI40" s="47"/>
      <c r="AJ40" s="47"/>
      <c r="AK40" s="47"/>
    </row>
    <row r="41" spans="1:37" x14ac:dyDescent="0.45">
      <c r="A41" s="83" t="s">
        <v>47</v>
      </c>
      <c r="B41" s="9"/>
      <c r="C41" s="9"/>
      <c r="D41" s="9"/>
      <c r="E41" s="9"/>
      <c r="F41" s="9"/>
      <c r="G41" s="9"/>
      <c r="H41" s="63">
        <v>-13</v>
      </c>
      <c r="I41" s="414">
        <f>-H41-H42</f>
        <v>16.5</v>
      </c>
      <c r="J41" s="88"/>
      <c r="M41" s="150"/>
      <c r="T41" s="204" t="s">
        <v>13</v>
      </c>
      <c r="U41" s="196"/>
      <c r="V41" s="196"/>
      <c r="W41" s="196"/>
      <c r="X41" s="197"/>
      <c r="Y41" s="197"/>
      <c r="Z41" s="205">
        <f>SUM(Z35:Z40)</f>
        <v>223.21428571428569</v>
      </c>
      <c r="AA41" s="211"/>
      <c r="AB41" s="58"/>
      <c r="AC41" s="58"/>
      <c r="AD41" s="194"/>
      <c r="AE41" s="47"/>
      <c r="AF41" s="47"/>
      <c r="AG41" s="47"/>
      <c r="AH41" s="47"/>
      <c r="AI41" s="47"/>
      <c r="AJ41" s="47"/>
      <c r="AK41" s="47"/>
    </row>
    <row r="42" spans="1:37" x14ac:dyDescent="0.45">
      <c r="A42" s="12" t="s">
        <v>15</v>
      </c>
      <c r="B42" s="13"/>
      <c r="C42" s="13"/>
      <c r="D42" s="13"/>
      <c r="E42" s="13"/>
      <c r="F42" s="13"/>
      <c r="G42" s="13"/>
      <c r="H42" s="63">
        <v>-3.5</v>
      </c>
      <c r="I42" s="414"/>
      <c r="J42" s="88"/>
      <c r="M42" s="150"/>
      <c r="N42" s="150"/>
      <c r="T42" s="217" t="s">
        <v>99</v>
      </c>
      <c r="U42" s="207"/>
      <c r="V42" s="207"/>
      <c r="W42" s="207"/>
      <c r="X42" s="208"/>
      <c r="Y42" s="208"/>
      <c r="Z42" s="63">
        <v>-13</v>
      </c>
      <c r="AA42" s="412">
        <f>-(Z42+Z43)</f>
        <v>16.5</v>
      </c>
      <c r="AB42" s="58"/>
      <c r="AC42" s="58"/>
      <c r="AD42" s="194"/>
      <c r="AE42" s="47"/>
      <c r="AF42" s="47"/>
      <c r="AG42" s="47"/>
      <c r="AH42" s="47"/>
      <c r="AI42" s="47"/>
      <c r="AJ42" s="47"/>
      <c r="AK42" s="47"/>
    </row>
    <row r="43" spans="1:37" x14ac:dyDescent="0.45">
      <c r="A43" s="25" t="s">
        <v>16</v>
      </c>
      <c r="B43" s="9"/>
      <c r="C43" s="9"/>
      <c r="D43" s="9"/>
      <c r="E43" s="9"/>
      <c r="F43" s="9"/>
      <c r="G43" s="9"/>
      <c r="H43" s="10">
        <f>SUM(H40:H42)</f>
        <v>206.71428571428569</v>
      </c>
      <c r="I43" s="15"/>
      <c r="J43" s="9"/>
      <c r="T43" s="218" t="s">
        <v>100</v>
      </c>
      <c r="U43" s="200"/>
      <c r="V43" s="200"/>
      <c r="W43" s="200"/>
      <c r="X43" s="201"/>
      <c r="Y43" s="201"/>
      <c r="Z43" s="63">
        <v>-3.5</v>
      </c>
      <c r="AA43" s="412"/>
      <c r="AB43" s="58"/>
      <c r="AC43" s="58"/>
      <c r="AD43" s="194"/>
      <c r="AE43" s="47"/>
      <c r="AF43" s="47"/>
      <c r="AG43" s="47"/>
      <c r="AH43" s="47"/>
      <c r="AI43" s="47"/>
      <c r="AJ43" s="47"/>
      <c r="AK43" s="47"/>
    </row>
    <row r="44" spans="1:37" x14ac:dyDescent="0.45">
      <c r="A44" s="83" t="s">
        <v>48</v>
      </c>
      <c r="B44" s="9"/>
      <c r="C44" s="9"/>
      <c r="D44" s="9"/>
      <c r="E44" s="9"/>
      <c r="F44" s="9"/>
      <c r="G44" s="9"/>
      <c r="H44" s="63">
        <v>0</v>
      </c>
      <c r="I44" s="34"/>
      <c r="J44" s="9"/>
      <c r="T44" s="219" t="s">
        <v>16</v>
      </c>
      <c r="U44" s="196"/>
      <c r="V44" s="196"/>
      <c r="W44" s="196"/>
      <c r="X44" s="197"/>
      <c r="Y44" s="197"/>
      <c r="Z44" s="220">
        <f>SUM(Z41:Z43)</f>
        <v>206.71428571428569</v>
      </c>
      <c r="AA44" s="211"/>
      <c r="AB44" s="58"/>
      <c r="AC44" s="58"/>
      <c r="AD44" s="194"/>
      <c r="AE44" s="47"/>
      <c r="AF44" s="47"/>
      <c r="AG44" s="47"/>
      <c r="AH44" s="47"/>
      <c r="AI44" s="47"/>
      <c r="AJ44" s="47"/>
      <c r="AK44" s="47"/>
    </row>
    <row r="45" spans="1:37" x14ac:dyDescent="0.45">
      <c r="A45" s="21" t="s">
        <v>101</v>
      </c>
      <c r="B45" s="78"/>
      <c r="C45" s="78"/>
      <c r="D45" s="78"/>
      <c r="E45" s="13"/>
      <c r="F45" s="13"/>
      <c r="G45" s="13"/>
      <c r="H45" s="63">
        <v>-7</v>
      </c>
      <c r="I45" s="85">
        <f t="shared" ref="I45" si="0">-H45</f>
        <v>7</v>
      </c>
      <c r="J45" s="26"/>
      <c r="T45" s="217" t="s">
        <v>102</v>
      </c>
      <c r="U45" s="207"/>
      <c r="V45" s="207"/>
      <c r="W45" s="207"/>
      <c r="X45" s="208"/>
      <c r="Y45" s="208"/>
      <c r="Z45" s="63"/>
      <c r="AA45" s="221">
        <f>-Z45</f>
        <v>0</v>
      </c>
      <c r="AB45" s="58"/>
      <c r="AC45" s="58"/>
      <c r="AD45" s="194"/>
      <c r="AE45" s="47"/>
      <c r="AF45" s="47"/>
      <c r="AG45" s="47"/>
      <c r="AH45" s="47"/>
      <c r="AI45" s="47"/>
      <c r="AJ45" s="47"/>
      <c r="AK45" s="47"/>
    </row>
    <row r="46" spans="1:37" x14ac:dyDescent="0.45">
      <c r="A46" s="151" t="s">
        <v>18</v>
      </c>
      <c r="B46" s="152"/>
      <c r="C46" s="152"/>
      <c r="D46" s="152"/>
      <c r="E46" s="13"/>
      <c r="F46" s="13" t="s">
        <v>19</v>
      </c>
      <c r="G46" s="94"/>
      <c r="H46" s="153">
        <f>SUM(H43:H45)</f>
        <v>199.71428571428569</v>
      </c>
      <c r="I46" s="27">
        <f>SUM(I33:I45)</f>
        <v>61.178571428571431</v>
      </c>
      <c r="J46" s="26"/>
      <c r="T46" s="21" t="s">
        <v>180</v>
      </c>
      <c r="U46" s="207"/>
      <c r="V46" s="207"/>
      <c r="W46" s="207"/>
      <c r="X46" s="208"/>
      <c r="Y46" s="208"/>
      <c r="Z46" s="63">
        <v>-7</v>
      </c>
      <c r="AA46" s="221">
        <f>-Z46</f>
        <v>7</v>
      </c>
      <c r="AB46" s="58"/>
      <c r="AC46" s="58"/>
      <c r="AD46" s="194"/>
      <c r="AE46" s="47"/>
      <c r="AF46" s="47"/>
      <c r="AG46" s="47"/>
      <c r="AH46" s="47"/>
      <c r="AI46" s="47"/>
      <c r="AJ46" s="47"/>
      <c r="AK46" s="47"/>
    </row>
    <row r="47" spans="1:37" x14ac:dyDescent="0.45">
      <c r="A47" s="439"/>
      <c r="B47" s="439"/>
      <c r="C47" s="439"/>
      <c r="D47" s="439"/>
      <c r="E47" s="439"/>
      <c r="F47" s="439"/>
      <c r="G47" s="439"/>
      <c r="H47" s="439"/>
      <c r="I47" s="439"/>
      <c r="T47" s="222" t="s">
        <v>103</v>
      </c>
      <c r="U47" s="223"/>
      <c r="V47" s="223"/>
      <c r="W47" s="223"/>
      <c r="X47" s="64"/>
      <c r="Y47" s="64"/>
      <c r="Z47" s="224">
        <f>SUM(Z44:Z46)</f>
        <v>199.71428571428569</v>
      </c>
      <c r="AA47" s="225">
        <f>SUM(AA33:AA46)</f>
        <v>61.178571428571431</v>
      </c>
      <c r="AB47" s="58"/>
      <c r="AC47" s="58"/>
      <c r="AD47" s="194"/>
      <c r="AE47" s="47"/>
      <c r="AF47" s="47"/>
      <c r="AG47" s="47"/>
      <c r="AH47" s="47"/>
      <c r="AI47" s="47"/>
      <c r="AJ47" s="47"/>
      <c r="AK47" s="47"/>
    </row>
    <row r="48" spans="1:37" ht="15.75" x14ac:dyDescent="0.45">
      <c r="A48" s="96" t="s">
        <v>20</v>
      </c>
      <c r="B48" s="97"/>
      <c r="C48" s="97"/>
      <c r="D48" s="97"/>
      <c r="E48" s="98"/>
      <c r="F48" s="99"/>
      <c r="G48" s="99"/>
      <c r="H48" s="99"/>
      <c r="I48" s="100"/>
      <c r="J48" s="440" t="s">
        <v>40</v>
      </c>
      <c r="T48" s="401"/>
      <c r="U48" s="401"/>
      <c r="V48" s="401"/>
      <c r="W48" s="401"/>
      <c r="X48" s="401"/>
      <c r="Y48" s="401"/>
      <c r="Z48" s="401"/>
      <c r="AA48" s="401"/>
      <c r="AB48" s="58"/>
      <c r="AC48" s="58"/>
      <c r="AD48" s="194"/>
      <c r="AE48" s="47"/>
      <c r="AF48" s="47"/>
      <c r="AG48" s="47"/>
      <c r="AH48" s="47"/>
      <c r="AI48" s="47"/>
      <c r="AJ48" s="47"/>
      <c r="AK48" s="47"/>
    </row>
    <row r="49" spans="1:37" x14ac:dyDescent="0.45">
      <c r="A49" s="59" t="s">
        <v>181</v>
      </c>
      <c r="B49" s="60"/>
      <c r="C49" s="60"/>
      <c r="D49" s="60"/>
      <c r="E49" s="67"/>
      <c r="F49" s="101" t="s">
        <v>19</v>
      </c>
      <c r="G49" s="101" t="s">
        <v>21</v>
      </c>
      <c r="H49" s="102" t="s">
        <v>41</v>
      </c>
      <c r="I49" s="103" t="s">
        <v>42</v>
      </c>
      <c r="J49" s="441"/>
      <c r="T49" s="204" t="s">
        <v>20</v>
      </c>
      <c r="U49" s="65"/>
      <c r="V49" s="65"/>
      <c r="W49" s="65"/>
      <c r="X49" s="66"/>
      <c r="Y49" s="226"/>
      <c r="Z49" s="197"/>
      <c r="AA49" s="197"/>
      <c r="AB49" s="197"/>
      <c r="AC49" s="227"/>
      <c r="AD49" s="419" t="s">
        <v>40</v>
      </c>
      <c r="AE49" s="47"/>
      <c r="AF49" s="47"/>
      <c r="AG49" s="47"/>
      <c r="AH49" s="47"/>
      <c r="AI49" s="47"/>
      <c r="AJ49" s="47"/>
      <c r="AK49" s="47"/>
    </row>
    <row r="50" spans="1:37" x14ac:dyDescent="0.45">
      <c r="A50" s="104"/>
      <c r="B50" s="66"/>
      <c r="C50" s="66"/>
      <c r="D50" s="66"/>
      <c r="E50" s="65"/>
      <c r="F50" s="105"/>
      <c r="G50" s="105"/>
      <c r="H50" s="106"/>
      <c r="I50" s="107"/>
      <c r="J50" s="441"/>
      <c r="T50" s="59" t="s">
        <v>182</v>
      </c>
      <c r="U50" s="60"/>
      <c r="V50" s="60"/>
      <c r="W50" s="60"/>
      <c r="X50" s="67"/>
      <c r="Y50" s="228"/>
      <c r="Z50" s="193" t="s">
        <v>19</v>
      </c>
      <c r="AA50" s="193" t="s">
        <v>21</v>
      </c>
      <c r="AB50" s="229" t="s">
        <v>41</v>
      </c>
      <c r="AC50" s="230" t="s">
        <v>42</v>
      </c>
      <c r="AD50" s="420"/>
      <c r="AE50" s="47"/>
      <c r="AF50" s="47"/>
      <c r="AG50" s="47"/>
      <c r="AH50" s="47"/>
      <c r="AI50" s="47"/>
      <c r="AJ50" s="47"/>
      <c r="AK50" s="47"/>
    </row>
    <row r="51" spans="1:37" x14ac:dyDescent="0.45">
      <c r="A51" s="89" t="s">
        <v>22</v>
      </c>
      <c r="B51" s="77"/>
      <c r="C51" s="77"/>
      <c r="D51" s="77"/>
      <c r="E51" s="9"/>
      <c r="F51" s="28">
        <f>H46</f>
        <v>199.71428571428569</v>
      </c>
      <c r="G51" s="29">
        <f>F51/F51</f>
        <v>1</v>
      </c>
      <c r="H51" s="84">
        <f>G51*H$24</f>
        <v>0.2994</v>
      </c>
      <c r="I51" s="30">
        <f>G51*(1+H51)</f>
        <v>1.2993999999999999</v>
      </c>
      <c r="J51" s="441"/>
      <c r="T51" s="68"/>
      <c r="U51" s="69"/>
      <c r="V51" s="69"/>
      <c r="W51" s="69"/>
      <c r="X51" s="231"/>
      <c r="Y51" s="231"/>
      <c r="Z51" s="232"/>
      <c r="AA51" s="232"/>
      <c r="AB51" s="233"/>
      <c r="AC51" s="234"/>
      <c r="AD51" s="420"/>
      <c r="AE51" s="47"/>
      <c r="AF51" s="47"/>
      <c r="AG51" s="47"/>
      <c r="AH51" s="47"/>
      <c r="AI51" s="47"/>
      <c r="AJ51" s="47"/>
      <c r="AK51" s="47"/>
    </row>
    <row r="52" spans="1:37" x14ac:dyDescent="0.45">
      <c r="A52" s="8" t="s">
        <v>23</v>
      </c>
      <c r="B52" s="77"/>
      <c r="C52" s="77"/>
      <c r="D52" s="77"/>
      <c r="E52" s="9"/>
      <c r="F52" s="31"/>
      <c r="G52" s="32"/>
      <c r="H52" s="84"/>
      <c r="I52" s="30"/>
      <c r="J52" s="441"/>
      <c r="T52" s="235" t="s">
        <v>104</v>
      </c>
      <c r="U52" s="231"/>
      <c r="V52" s="231"/>
      <c r="W52" s="231"/>
      <c r="X52" s="231"/>
      <c r="Y52" s="231"/>
      <c r="Z52" s="236">
        <f>Z47</f>
        <v>199.71428571428569</v>
      </c>
      <c r="AA52" s="237">
        <f>Z52/Z52</f>
        <v>1</v>
      </c>
      <c r="AB52" s="238">
        <f>AA$24</f>
        <v>0.28410000000000002</v>
      </c>
      <c r="AC52" s="239">
        <f>AA52*(1+AB52)</f>
        <v>1.2841</v>
      </c>
      <c r="AD52" s="420"/>
      <c r="AE52" s="47"/>
      <c r="AF52" s="47"/>
      <c r="AG52" s="47"/>
      <c r="AH52" s="47"/>
      <c r="AI52" s="47"/>
      <c r="AJ52" s="47"/>
      <c r="AK52" s="47"/>
    </row>
    <row r="53" spans="1:37" x14ac:dyDescent="0.45">
      <c r="A53" s="90" t="s">
        <v>45</v>
      </c>
      <c r="B53" s="9"/>
      <c r="C53" s="9"/>
      <c r="D53" s="9"/>
      <c r="E53" s="9"/>
      <c r="F53" s="31"/>
      <c r="G53" s="32"/>
      <c r="H53" s="84"/>
      <c r="I53" s="30"/>
      <c r="J53" s="442"/>
      <c r="T53" s="235" t="s">
        <v>105</v>
      </c>
      <c r="U53" s="207"/>
      <c r="V53" s="207"/>
      <c r="W53" s="207"/>
      <c r="X53" s="207"/>
      <c r="Y53" s="207"/>
      <c r="Z53" s="240"/>
      <c r="AA53" s="241"/>
      <c r="AB53" s="238"/>
      <c r="AC53" s="242"/>
      <c r="AD53" s="420"/>
      <c r="AE53" s="47"/>
      <c r="AF53" s="47"/>
      <c r="AG53" s="47"/>
      <c r="AH53" s="47"/>
      <c r="AI53" s="47"/>
      <c r="AJ53" s="47"/>
      <c r="AK53" s="47"/>
    </row>
    <row r="54" spans="1:37" x14ac:dyDescent="0.45">
      <c r="A54" s="83" t="s">
        <v>46</v>
      </c>
      <c r="B54" s="9"/>
      <c r="C54" s="9"/>
      <c r="D54" s="9"/>
      <c r="E54" s="9"/>
      <c r="F54" s="31">
        <f>I36</f>
        <v>11.928571428571429</v>
      </c>
      <c r="G54" s="32">
        <f>F54/F$51</f>
        <v>5.9728183118741063E-2</v>
      </c>
      <c r="H54" s="84">
        <f>H51</f>
        <v>0.2994</v>
      </c>
      <c r="I54" s="30">
        <f t="shared" ref="I54:I65" si="1">G54*(1+H54)</f>
        <v>7.7610801144492134E-2</v>
      </c>
      <c r="J54" s="127">
        <v>0</v>
      </c>
      <c r="M54" s="172">
        <f>IF($J54=0,$I54,0)</f>
        <v>7.7610801144492134E-2</v>
      </c>
      <c r="N54" s="172">
        <f>IF($J54=1,$I54,0)</f>
        <v>0</v>
      </c>
      <c r="O54" s="172">
        <f>IF($J54=2,$I54,0)</f>
        <v>0</v>
      </c>
      <c r="P54" s="172">
        <f>IF($J54=3,$I54,0)</f>
        <v>0</v>
      </c>
      <c r="Q54" s="243">
        <f t="shared" ref="Q54:Q73" si="2">IF($K54=3,$J54,0)</f>
        <v>0</v>
      </c>
      <c r="T54" s="244" t="s">
        <v>106</v>
      </c>
      <c r="U54" s="207"/>
      <c r="V54" s="207"/>
      <c r="W54" s="207"/>
      <c r="X54" s="207"/>
      <c r="Y54" s="207"/>
      <c r="Z54" s="240"/>
      <c r="AA54" s="241"/>
      <c r="AB54" s="238"/>
      <c r="AC54" s="242"/>
      <c r="AD54" s="421"/>
      <c r="AE54" s="47"/>
      <c r="AF54" s="47"/>
      <c r="AG54" s="47"/>
      <c r="AH54" s="47"/>
      <c r="AI54" s="47"/>
      <c r="AJ54" s="47"/>
      <c r="AK54" s="47"/>
    </row>
    <row r="55" spans="1:37" x14ac:dyDescent="0.45">
      <c r="A55" s="83" t="s">
        <v>51</v>
      </c>
      <c r="B55" s="9"/>
      <c r="C55" s="9"/>
      <c r="D55" s="9"/>
      <c r="E55" s="9"/>
      <c r="F55" s="31">
        <f>I38</f>
        <v>25.75</v>
      </c>
      <c r="G55" s="32">
        <f t="shared" ref="G55:G57" si="3">F55/F$51</f>
        <v>0.12893419170243206</v>
      </c>
      <c r="H55" s="84">
        <f>H51</f>
        <v>0.2994</v>
      </c>
      <c r="I55" s="30">
        <f t="shared" si="1"/>
        <v>0.16753708869814021</v>
      </c>
      <c r="J55" s="127">
        <v>0</v>
      </c>
      <c r="M55" s="172">
        <f t="shared" ref="M55:M72" si="4">IF($J55=0,$I55,0)</f>
        <v>0.16753708869814021</v>
      </c>
      <c r="N55" s="172">
        <f t="shared" ref="N55:N73" si="5">IF($J55=1,$I55,0)</f>
        <v>0</v>
      </c>
      <c r="O55" s="172">
        <f t="shared" ref="O55:O73" si="6">IF($J55=2,$I55,0)</f>
        <v>0</v>
      </c>
      <c r="P55" s="172">
        <f t="shared" ref="P55:P73" si="7">IF($J55=3,$I55,0)</f>
        <v>0</v>
      </c>
      <c r="Q55" s="243">
        <f t="shared" si="2"/>
        <v>0</v>
      </c>
      <c r="T55" s="245"/>
      <c r="U55" s="207" t="s">
        <v>107</v>
      </c>
      <c r="V55" s="207"/>
      <c r="W55" s="207"/>
      <c r="X55" s="207"/>
      <c r="Y55" s="207"/>
      <c r="Z55" s="240">
        <f>AA36</f>
        <v>11.928571428571429</v>
      </c>
      <c r="AA55" s="241">
        <f>Z55/Z$52</f>
        <v>5.9728183118741063E-2</v>
      </c>
      <c r="AB55" s="238">
        <f>AA$24</f>
        <v>0.28410000000000002</v>
      </c>
      <c r="AC55" s="239">
        <f>AA55*(1+AB55)</f>
        <v>7.6696959942775395E-2</v>
      </c>
      <c r="AD55" s="246">
        <v>0</v>
      </c>
      <c r="AE55" s="47"/>
      <c r="AF55" s="47"/>
      <c r="AG55" s="247">
        <f t="shared" ref="AG55:AG84" si="8">IF($AD55=0,$AC55,0)</f>
        <v>7.6696959942775395E-2</v>
      </c>
      <c r="AH55" s="248">
        <f t="shared" ref="AH55:AH84" si="9">IF($AD55=1,$AC55,0)</f>
        <v>0</v>
      </c>
      <c r="AI55" s="248">
        <f t="shared" ref="AI55:AI84" si="10">IF($AD55=2,$AC55,0)</f>
        <v>0</v>
      </c>
      <c r="AJ55" s="249">
        <f t="shared" ref="AJ55:AJ84" si="11">IF($AD55=3,$AC55,0)</f>
        <v>0</v>
      </c>
      <c r="AK55" s="47"/>
    </row>
    <row r="56" spans="1:37" x14ac:dyDescent="0.45">
      <c r="A56" s="83" t="s">
        <v>52</v>
      </c>
      <c r="B56" s="9"/>
      <c r="C56" s="9"/>
      <c r="D56" s="9"/>
      <c r="E56" s="9"/>
      <c r="F56" s="31">
        <f>I41</f>
        <v>16.5</v>
      </c>
      <c r="G56" s="32">
        <f t="shared" si="3"/>
        <v>8.2618025751072965E-2</v>
      </c>
      <c r="H56" s="84">
        <f>H51</f>
        <v>0.2994</v>
      </c>
      <c r="I56" s="30">
        <f t="shared" si="1"/>
        <v>0.1073538626609442</v>
      </c>
      <c r="J56" s="127">
        <v>0</v>
      </c>
      <c r="M56" s="172">
        <f t="shared" si="4"/>
        <v>0.1073538626609442</v>
      </c>
      <c r="N56" s="172">
        <f t="shared" si="5"/>
        <v>0</v>
      </c>
      <c r="O56" s="172">
        <f t="shared" si="6"/>
        <v>0</v>
      </c>
      <c r="P56" s="172">
        <f t="shared" si="7"/>
        <v>0</v>
      </c>
      <c r="Q56" s="243">
        <f t="shared" si="2"/>
        <v>0</v>
      </c>
      <c r="T56" s="245"/>
      <c r="U56" s="207" t="s">
        <v>108</v>
      </c>
      <c r="V56" s="207"/>
      <c r="W56" s="207"/>
      <c r="X56" s="207"/>
      <c r="Y56" s="207"/>
      <c r="Z56" s="240">
        <f>AA42</f>
        <v>16.5</v>
      </c>
      <c r="AA56" s="241">
        <f>Z56/Z$52</f>
        <v>8.2618025751072965E-2</v>
      </c>
      <c r="AB56" s="238">
        <f>AA$24</f>
        <v>0.28410000000000002</v>
      </c>
      <c r="AC56" s="239">
        <f>AA56*(1+AB56)</f>
        <v>0.1060898068669528</v>
      </c>
      <c r="AD56" s="246">
        <v>0</v>
      </c>
      <c r="AE56" s="47"/>
      <c r="AF56" s="47"/>
      <c r="AG56" s="250">
        <f t="shared" si="8"/>
        <v>0.1060898068669528</v>
      </c>
      <c r="AH56" s="251">
        <f t="shared" si="9"/>
        <v>0</v>
      </c>
      <c r="AI56" s="251">
        <f t="shared" si="10"/>
        <v>0</v>
      </c>
      <c r="AJ56" s="243">
        <f t="shared" si="11"/>
        <v>0</v>
      </c>
      <c r="AK56" s="47"/>
    </row>
    <row r="57" spans="1:37" x14ac:dyDescent="0.45">
      <c r="A57" s="83" t="s">
        <v>74</v>
      </c>
      <c r="B57" s="9"/>
      <c r="C57" s="9"/>
      <c r="D57" s="9"/>
      <c r="E57" s="9"/>
      <c r="F57" s="31">
        <f>I45</f>
        <v>7</v>
      </c>
      <c r="G57" s="32">
        <f t="shared" si="3"/>
        <v>3.5050071530758231E-2</v>
      </c>
      <c r="H57" s="84">
        <f>H51</f>
        <v>0.2994</v>
      </c>
      <c r="I57" s="30">
        <f t="shared" si="1"/>
        <v>4.554406294706724E-2</v>
      </c>
      <c r="J57" s="127">
        <v>0</v>
      </c>
      <c r="M57" s="172">
        <f t="shared" si="4"/>
        <v>4.554406294706724E-2</v>
      </c>
      <c r="N57" s="172">
        <f t="shared" si="5"/>
        <v>0</v>
      </c>
      <c r="O57" s="172">
        <f t="shared" si="6"/>
        <v>0</v>
      </c>
      <c r="P57" s="172">
        <f t="shared" si="7"/>
        <v>0</v>
      </c>
      <c r="Q57" s="243">
        <f t="shared" si="2"/>
        <v>0</v>
      </c>
      <c r="T57" s="245"/>
      <c r="U57" s="210" t="s">
        <v>109</v>
      </c>
      <c r="V57" s="207"/>
      <c r="W57" s="207"/>
      <c r="X57" s="207"/>
      <c r="Y57" s="207"/>
      <c r="Z57" s="240">
        <f>AA46</f>
        <v>7</v>
      </c>
      <c r="AA57" s="241">
        <f>Z57/Z$52</f>
        <v>3.5050071530758231E-2</v>
      </c>
      <c r="AB57" s="238">
        <f>AA$24</f>
        <v>0.28410000000000002</v>
      </c>
      <c r="AC57" s="239">
        <f>AA57*(1+AB57)</f>
        <v>4.5007796852646643E-2</v>
      </c>
      <c r="AD57" s="246">
        <v>0</v>
      </c>
      <c r="AE57" s="47"/>
      <c r="AF57" s="47"/>
      <c r="AG57" s="250">
        <f t="shared" si="8"/>
        <v>4.5007796852646643E-2</v>
      </c>
      <c r="AH57" s="251">
        <f t="shared" si="9"/>
        <v>0</v>
      </c>
      <c r="AI57" s="251">
        <f t="shared" si="10"/>
        <v>0</v>
      </c>
      <c r="AJ57" s="243">
        <f t="shared" si="11"/>
        <v>0</v>
      </c>
      <c r="AK57" s="47"/>
    </row>
    <row r="58" spans="1:37" x14ac:dyDescent="0.45">
      <c r="A58" s="90" t="s">
        <v>53</v>
      </c>
      <c r="B58" s="9"/>
      <c r="C58" s="9"/>
      <c r="D58" s="9"/>
      <c r="E58" s="9"/>
      <c r="F58" s="31"/>
      <c r="G58" s="32"/>
      <c r="H58" s="84"/>
      <c r="I58" s="30"/>
      <c r="J58" s="128"/>
      <c r="M58" s="172">
        <f t="shared" si="4"/>
        <v>0</v>
      </c>
      <c r="N58" s="172">
        <f t="shared" si="5"/>
        <v>0</v>
      </c>
      <c r="O58" s="172">
        <f t="shared" si="6"/>
        <v>0</v>
      </c>
      <c r="P58" s="172">
        <f t="shared" si="7"/>
        <v>0</v>
      </c>
      <c r="Q58" s="243">
        <f t="shared" si="2"/>
        <v>0</v>
      </c>
      <c r="T58" s="245"/>
      <c r="U58" s="210" t="s">
        <v>110</v>
      </c>
      <c r="V58" s="207"/>
      <c r="W58" s="207"/>
      <c r="X58" s="207"/>
      <c r="Y58" s="207"/>
      <c r="Z58" s="240"/>
      <c r="AA58" s="241"/>
      <c r="AB58" s="238"/>
      <c r="AC58" s="239"/>
      <c r="AD58" s="246"/>
      <c r="AE58" s="47"/>
      <c r="AF58" s="47"/>
      <c r="AG58" s="250">
        <f t="shared" si="8"/>
        <v>0</v>
      </c>
      <c r="AH58" s="251">
        <f t="shared" si="9"/>
        <v>0</v>
      </c>
      <c r="AI58" s="251">
        <f t="shared" si="10"/>
        <v>0</v>
      </c>
      <c r="AJ58" s="243">
        <f t="shared" si="11"/>
        <v>0</v>
      </c>
      <c r="AK58" s="47"/>
    </row>
    <row r="59" spans="1:37" s="256" customFormat="1" x14ac:dyDescent="0.45">
      <c r="A59" s="244" t="s">
        <v>111</v>
      </c>
      <c r="B59" s="69"/>
      <c r="C59" s="69"/>
      <c r="D59" s="69"/>
      <c r="E59" s="69"/>
      <c r="F59" s="69"/>
      <c r="G59" s="69"/>
      <c r="H59" s="69"/>
      <c r="I59" s="252"/>
      <c r="J59" s="253"/>
      <c r="K59" s="254"/>
      <c r="L59" s="255"/>
      <c r="M59" s="172">
        <f t="shared" si="4"/>
        <v>0</v>
      </c>
      <c r="N59" s="172">
        <f t="shared" si="5"/>
        <v>0</v>
      </c>
      <c r="O59" s="172">
        <f t="shared" si="6"/>
        <v>0</v>
      </c>
      <c r="P59" s="172">
        <f t="shared" si="7"/>
        <v>0</v>
      </c>
      <c r="Q59" s="243">
        <f t="shared" si="2"/>
        <v>0</v>
      </c>
      <c r="T59" s="245"/>
      <c r="U59" s="207" t="s">
        <v>112</v>
      </c>
      <c r="V59" s="207"/>
      <c r="W59" s="207"/>
      <c r="X59" s="207"/>
      <c r="Y59" s="207"/>
      <c r="Z59" s="240"/>
      <c r="AA59" s="241"/>
      <c r="AB59" s="238"/>
      <c r="AC59" s="242"/>
      <c r="AD59" s="246"/>
      <c r="AE59" s="47"/>
      <c r="AF59" s="47"/>
      <c r="AG59" s="250">
        <f t="shared" si="8"/>
        <v>0</v>
      </c>
      <c r="AH59" s="251">
        <f t="shared" si="9"/>
        <v>0</v>
      </c>
      <c r="AI59" s="251">
        <f t="shared" si="10"/>
        <v>0</v>
      </c>
      <c r="AJ59" s="243">
        <f t="shared" si="11"/>
        <v>0</v>
      </c>
      <c r="AK59" s="47"/>
    </row>
    <row r="60" spans="1:37" s="47" customFormat="1" x14ac:dyDescent="0.45">
      <c r="A60" s="245"/>
      <c r="B60" s="257" t="s">
        <v>113</v>
      </c>
      <c r="C60" s="200"/>
      <c r="D60" s="200"/>
      <c r="E60" s="258">
        <f>H35</f>
        <v>260.89285714285711</v>
      </c>
      <c r="F60" s="200" t="s">
        <v>1</v>
      </c>
      <c r="G60" s="240"/>
      <c r="H60" s="241"/>
      <c r="I60" s="238"/>
      <c r="J60" s="242"/>
      <c r="K60" s="259"/>
      <c r="L60" s="71"/>
      <c r="M60" s="172">
        <f t="shared" si="4"/>
        <v>0</v>
      </c>
      <c r="N60" s="172">
        <f t="shared" si="5"/>
        <v>0</v>
      </c>
      <c r="O60" s="172">
        <f t="shared" si="6"/>
        <v>0</v>
      </c>
      <c r="P60" s="172">
        <f t="shared" si="7"/>
        <v>0</v>
      </c>
      <c r="Q60" s="243">
        <f t="shared" si="2"/>
        <v>0</v>
      </c>
      <c r="T60" s="244" t="s">
        <v>114</v>
      </c>
      <c r="U60" s="207"/>
      <c r="V60" s="207"/>
      <c r="W60" s="207"/>
      <c r="X60" s="207"/>
      <c r="Y60" s="207"/>
      <c r="Z60" s="240"/>
      <c r="AA60" s="241"/>
      <c r="AB60" s="238"/>
      <c r="AC60" s="242"/>
      <c r="AD60" s="246"/>
      <c r="AG60" s="250">
        <f t="shared" si="8"/>
        <v>0</v>
      </c>
      <c r="AH60" s="251">
        <f t="shared" si="9"/>
        <v>0</v>
      </c>
      <c r="AI60" s="251">
        <f t="shared" si="10"/>
        <v>0</v>
      </c>
      <c r="AJ60" s="243">
        <f t="shared" si="11"/>
        <v>0</v>
      </c>
    </row>
    <row r="61" spans="1:37" s="47" customFormat="1" x14ac:dyDescent="0.45">
      <c r="A61" s="245"/>
      <c r="B61" s="207" t="s">
        <v>115</v>
      </c>
      <c r="C61" s="207"/>
      <c r="D61" s="207"/>
      <c r="E61" s="240">
        <f>E60/5</f>
        <v>52.178571428571423</v>
      </c>
      <c r="F61" s="207" t="s">
        <v>116</v>
      </c>
      <c r="G61" s="240"/>
      <c r="H61" s="241"/>
      <c r="I61" s="238"/>
      <c r="J61" s="242"/>
      <c r="K61" s="259"/>
      <c r="L61" s="71"/>
      <c r="M61" s="172">
        <f t="shared" si="4"/>
        <v>0</v>
      </c>
      <c r="N61" s="172">
        <f t="shared" si="5"/>
        <v>0</v>
      </c>
      <c r="O61" s="172">
        <f t="shared" si="6"/>
        <v>0</v>
      </c>
      <c r="P61" s="172">
        <f t="shared" si="7"/>
        <v>0</v>
      </c>
      <c r="Q61" s="243">
        <f t="shared" si="2"/>
        <v>0</v>
      </c>
      <c r="T61" s="245"/>
      <c r="U61" s="231" t="s">
        <v>117</v>
      </c>
      <c r="V61" s="207"/>
      <c r="W61" s="207"/>
      <c r="X61" s="207"/>
      <c r="Y61" s="207"/>
      <c r="Z61" s="240"/>
      <c r="AA61" s="241"/>
      <c r="AB61" s="238"/>
      <c r="AC61" s="242"/>
      <c r="AD61" s="246"/>
      <c r="AG61" s="250">
        <f t="shared" si="8"/>
        <v>0</v>
      </c>
      <c r="AH61" s="251">
        <f t="shared" si="9"/>
        <v>0</v>
      </c>
      <c r="AI61" s="251">
        <f t="shared" si="10"/>
        <v>0</v>
      </c>
      <c r="AJ61" s="243">
        <f t="shared" si="11"/>
        <v>0</v>
      </c>
    </row>
    <row r="62" spans="1:37" s="47" customFormat="1" x14ac:dyDescent="0.45">
      <c r="A62" s="245"/>
      <c r="B62" s="207" t="s">
        <v>118</v>
      </c>
      <c r="C62" s="207"/>
      <c r="D62" s="207"/>
      <c r="E62" s="260">
        <v>3.27</v>
      </c>
      <c r="F62" s="261" t="s">
        <v>119</v>
      </c>
      <c r="G62" s="240"/>
      <c r="H62" s="241"/>
      <c r="I62" s="238"/>
      <c r="J62" s="242"/>
      <c r="K62" s="259"/>
      <c r="L62" s="71"/>
      <c r="M62" s="172">
        <f t="shared" si="4"/>
        <v>0</v>
      </c>
      <c r="N62" s="172">
        <f t="shared" si="5"/>
        <v>0</v>
      </c>
      <c r="O62" s="172">
        <f t="shared" si="6"/>
        <v>0</v>
      </c>
      <c r="P62" s="172">
        <f t="shared" si="7"/>
        <v>0</v>
      </c>
      <c r="Q62" s="243">
        <f t="shared" si="2"/>
        <v>0</v>
      </c>
      <c r="T62" s="245"/>
      <c r="U62" s="207" t="s">
        <v>120</v>
      </c>
      <c r="V62" s="207"/>
      <c r="W62" s="207"/>
      <c r="X62" s="240">
        <f>Z35</f>
        <v>260.89285714285711</v>
      </c>
      <c r="Y62" s="261" t="s">
        <v>1</v>
      </c>
      <c r="Z62" s="262"/>
      <c r="AA62" s="262"/>
      <c r="AB62" s="238"/>
      <c r="AC62" s="242"/>
      <c r="AD62" s="246"/>
      <c r="AG62" s="250">
        <f t="shared" si="8"/>
        <v>0</v>
      </c>
      <c r="AH62" s="251">
        <f t="shared" si="9"/>
        <v>0</v>
      </c>
      <c r="AI62" s="251">
        <f t="shared" si="10"/>
        <v>0</v>
      </c>
      <c r="AJ62" s="243">
        <f t="shared" si="11"/>
        <v>0</v>
      </c>
    </row>
    <row r="63" spans="1:37" s="47" customFormat="1" x14ac:dyDescent="0.45">
      <c r="A63" s="245"/>
      <c r="B63" s="257" t="s">
        <v>121</v>
      </c>
      <c r="C63" s="200"/>
      <c r="D63" s="200"/>
      <c r="E63" s="263">
        <v>0.95</v>
      </c>
      <c r="F63" s="264" t="s">
        <v>122</v>
      </c>
      <c r="G63" s="240"/>
      <c r="H63" s="241"/>
      <c r="I63" s="238"/>
      <c r="J63" s="242"/>
      <c r="K63" s="259"/>
      <c r="L63" s="71"/>
      <c r="M63" s="172">
        <f t="shared" si="4"/>
        <v>0</v>
      </c>
      <c r="N63" s="172">
        <f t="shared" si="5"/>
        <v>0</v>
      </c>
      <c r="O63" s="172">
        <f t="shared" si="6"/>
        <v>0</v>
      </c>
      <c r="P63" s="172">
        <f t="shared" si="7"/>
        <v>0</v>
      </c>
      <c r="Q63" s="243">
        <f t="shared" si="2"/>
        <v>0</v>
      </c>
      <c r="T63" s="245"/>
      <c r="U63" s="207" t="s">
        <v>123</v>
      </c>
      <c r="V63" s="207"/>
      <c r="W63" s="207"/>
      <c r="X63" s="258">
        <f>-AA39</f>
        <v>-25.75</v>
      </c>
      <c r="Y63" s="264" t="s">
        <v>1</v>
      </c>
      <c r="Z63" s="262"/>
      <c r="AA63" s="262"/>
      <c r="AB63" s="238"/>
      <c r="AC63" s="242"/>
      <c r="AD63" s="246"/>
      <c r="AG63" s="250">
        <f t="shared" si="8"/>
        <v>0</v>
      </c>
      <c r="AH63" s="251">
        <f t="shared" si="9"/>
        <v>0</v>
      </c>
      <c r="AI63" s="251">
        <f t="shared" si="10"/>
        <v>0</v>
      </c>
      <c r="AJ63" s="243">
        <f t="shared" si="11"/>
        <v>0</v>
      </c>
    </row>
    <row r="64" spans="1:37" s="47" customFormat="1" x14ac:dyDescent="0.45">
      <c r="A64" s="245"/>
      <c r="B64" s="210" t="s">
        <v>124</v>
      </c>
      <c r="C64" s="207"/>
      <c r="D64" s="207"/>
      <c r="E64" s="240">
        <f>E61*E62*E63</f>
        <v>162.09273214285713</v>
      </c>
      <c r="F64" s="261" t="s">
        <v>125</v>
      </c>
      <c r="G64" s="240"/>
      <c r="H64" s="241"/>
      <c r="I64" s="238"/>
      <c r="J64" s="242"/>
      <c r="K64" s="259"/>
      <c r="L64" s="71"/>
      <c r="M64" s="172">
        <f t="shared" si="4"/>
        <v>0</v>
      </c>
      <c r="N64" s="172">
        <f t="shared" si="5"/>
        <v>0</v>
      </c>
      <c r="O64" s="172">
        <f t="shared" si="6"/>
        <v>0</v>
      </c>
      <c r="P64" s="172">
        <f t="shared" si="7"/>
        <v>0</v>
      </c>
      <c r="Q64" s="243">
        <f t="shared" si="2"/>
        <v>0</v>
      </c>
      <c r="T64" s="245"/>
      <c r="U64" s="200"/>
      <c r="V64" s="200"/>
      <c r="W64" s="200"/>
      <c r="X64" s="258">
        <f>SUM(X62:X63)</f>
        <v>235.14285714285711</v>
      </c>
      <c r="Y64" s="264" t="s">
        <v>1</v>
      </c>
      <c r="Z64" s="262"/>
      <c r="AA64" s="262"/>
      <c r="AB64" s="238"/>
      <c r="AC64" s="242"/>
      <c r="AD64" s="246"/>
      <c r="AG64" s="250">
        <f t="shared" si="8"/>
        <v>0</v>
      </c>
      <c r="AH64" s="251">
        <f t="shared" si="9"/>
        <v>0</v>
      </c>
      <c r="AI64" s="251">
        <f t="shared" si="10"/>
        <v>0</v>
      </c>
      <c r="AJ64" s="243">
        <f t="shared" si="11"/>
        <v>0</v>
      </c>
    </row>
    <row r="65" spans="1:37" s="47" customFormat="1" x14ac:dyDescent="0.45">
      <c r="A65" s="245"/>
      <c r="B65" s="207" t="s">
        <v>126</v>
      </c>
      <c r="C65" s="207"/>
      <c r="D65" s="207"/>
      <c r="E65" s="240">
        <f>E64/7.8</f>
        <v>20.781119505494505</v>
      </c>
      <c r="F65" s="241" t="s">
        <v>1</v>
      </c>
      <c r="G65" s="265">
        <f>E65/F51</f>
        <v>0.10405424645097393</v>
      </c>
      <c r="H65" s="241">
        <f>H29</f>
        <v>0.2944</v>
      </c>
      <c r="I65" s="30">
        <f t="shared" si="1"/>
        <v>0.13468781660614065</v>
      </c>
      <c r="J65" s="127">
        <v>0</v>
      </c>
      <c r="K65" s="259">
        <v>2</v>
      </c>
      <c r="L65" s="71"/>
      <c r="M65" s="172">
        <f t="shared" si="4"/>
        <v>0.13468781660614065</v>
      </c>
      <c r="N65" s="172">
        <f t="shared" si="5"/>
        <v>0</v>
      </c>
      <c r="O65" s="172">
        <f t="shared" si="6"/>
        <v>0</v>
      </c>
      <c r="P65" s="172">
        <f t="shared" si="7"/>
        <v>0</v>
      </c>
      <c r="Q65" s="243">
        <f t="shared" si="2"/>
        <v>0</v>
      </c>
      <c r="T65" s="245"/>
      <c r="U65" s="207" t="s">
        <v>127</v>
      </c>
      <c r="V65" s="207"/>
      <c r="W65" s="207"/>
      <c r="X65" s="240">
        <f>X64/5</f>
        <v>47.028571428571425</v>
      </c>
      <c r="Y65" s="261" t="s">
        <v>128</v>
      </c>
      <c r="Z65" s="262"/>
      <c r="AA65" s="262"/>
      <c r="AB65" s="238"/>
      <c r="AC65" s="242"/>
      <c r="AD65" s="246"/>
      <c r="AG65" s="250">
        <f t="shared" si="8"/>
        <v>0</v>
      </c>
      <c r="AH65" s="251">
        <f t="shared" si="9"/>
        <v>0</v>
      </c>
      <c r="AI65" s="251">
        <f t="shared" si="10"/>
        <v>0</v>
      </c>
      <c r="AJ65" s="243">
        <f t="shared" si="11"/>
        <v>0</v>
      </c>
    </row>
    <row r="66" spans="1:37" x14ac:dyDescent="0.45">
      <c r="A66" s="90" t="s">
        <v>54</v>
      </c>
      <c r="B66" s="9"/>
      <c r="C66" s="9"/>
      <c r="J66" s="127"/>
      <c r="K66" s="259">
        <v>2</v>
      </c>
      <c r="L66" s="3"/>
      <c r="M66" s="172">
        <f t="shared" si="4"/>
        <v>0</v>
      </c>
      <c r="N66" s="172">
        <f t="shared" si="5"/>
        <v>0</v>
      </c>
      <c r="O66" s="172">
        <f t="shared" si="6"/>
        <v>0</v>
      </c>
      <c r="P66" s="172">
        <f t="shared" si="7"/>
        <v>0</v>
      </c>
      <c r="Q66" s="243">
        <f t="shared" si="2"/>
        <v>0</v>
      </c>
      <c r="T66" s="245"/>
      <c r="U66" s="207" t="s">
        <v>129</v>
      </c>
      <c r="V66" s="207"/>
      <c r="W66" s="207"/>
      <c r="X66" s="240">
        <v>11.55</v>
      </c>
      <c r="Y66" s="241" t="s">
        <v>130</v>
      </c>
      <c r="Z66" s="262"/>
      <c r="AA66" s="262"/>
      <c r="AB66" s="238"/>
      <c r="AC66" s="242"/>
      <c r="AD66" s="246"/>
      <c r="AE66" s="47"/>
      <c r="AF66" s="47"/>
      <c r="AG66" s="250">
        <f t="shared" si="8"/>
        <v>0</v>
      </c>
      <c r="AH66" s="251">
        <f t="shared" si="9"/>
        <v>0</v>
      </c>
      <c r="AI66" s="251">
        <f t="shared" si="10"/>
        <v>0</v>
      </c>
      <c r="AJ66" s="243">
        <f t="shared" si="11"/>
        <v>0</v>
      </c>
      <c r="AK66" s="47"/>
    </row>
    <row r="67" spans="1:37" x14ac:dyDescent="0.45">
      <c r="A67" s="83"/>
      <c r="B67" s="266" t="s">
        <v>131</v>
      </c>
      <c r="C67" s="9"/>
      <c r="E67" s="267">
        <f>E61</f>
        <v>52.178571428571423</v>
      </c>
      <c r="F67" s="1" t="str">
        <f>F61</f>
        <v>Wochen</v>
      </c>
      <c r="J67" s="127"/>
      <c r="K67" s="259">
        <v>2</v>
      </c>
      <c r="L67" s="3"/>
      <c r="M67" s="172">
        <f t="shared" si="4"/>
        <v>0</v>
      </c>
      <c r="N67" s="172">
        <f t="shared" si="5"/>
        <v>0</v>
      </c>
      <c r="O67" s="172">
        <f t="shared" si="6"/>
        <v>0</v>
      </c>
      <c r="P67" s="172">
        <f t="shared" si="7"/>
        <v>0</v>
      </c>
      <c r="Q67" s="243">
        <f t="shared" si="2"/>
        <v>0</v>
      </c>
      <c r="T67" s="245"/>
      <c r="U67" s="200" t="s">
        <v>132</v>
      </c>
      <c r="V67" s="200"/>
      <c r="W67" s="200"/>
      <c r="X67" s="258">
        <v>1.2</v>
      </c>
      <c r="Y67" s="268"/>
      <c r="Z67" s="262"/>
      <c r="AA67" s="262"/>
      <c r="AB67" s="238"/>
      <c r="AC67" s="242"/>
      <c r="AD67" s="246"/>
      <c r="AE67" s="47"/>
      <c r="AF67" s="47"/>
      <c r="AG67" s="250">
        <f t="shared" si="8"/>
        <v>0</v>
      </c>
      <c r="AH67" s="251">
        <f t="shared" si="9"/>
        <v>0</v>
      </c>
      <c r="AI67" s="251">
        <f t="shared" si="10"/>
        <v>0</v>
      </c>
      <c r="AJ67" s="243">
        <f t="shared" si="11"/>
        <v>0</v>
      </c>
      <c r="AK67" s="47"/>
    </row>
    <row r="68" spans="1:37" x14ac:dyDescent="0.45">
      <c r="A68" s="83"/>
      <c r="B68" s="207" t="s">
        <v>118</v>
      </c>
      <c r="C68" s="207"/>
      <c r="D68" s="207"/>
      <c r="E68" s="269">
        <v>3.27</v>
      </c>
      <c r="F68" s="261" t="s">
        <v>133</v>
      </c>
      <c r="G68" s="240"/>
      <c r="H68" s="241"/>
      <c r="I68" s="238"/>
      <c r="J68" s="242"/>
      <c r="K68" s="259">
        <v>2</v>
      </c>
      <c r="L68" s="3"/>
      <c r="M68" s="172">
        <f t="shared" si="4"/>
        <v>0</v>
      </c>
      <c r="N68" s="172">
        <f t="shared" si="5"/>
        <v>0</v>
      </c>
      <c r="O68" s="172">
        <f t="shared" si="6"/>
        <v>0</v>
      </c>
      <c r="P68" s="172">
        <f t="shared" si="7"/>
        <v>0</v>
      </c>
      <c r="Q68" s="243">
        <f t="shared" si="2"/>
        <v>0</v>
      </c>
      <c r="T68" s="245"/>
      <c r="U68" s="210" t="s">
        <v>134</v>
      </c>
      <c r="V68" s="207"/>
      <c r="W68" s="207"/>
      <c r="X68" s="240">
        <f>X65*X66*X67</f>
        <v>651.81599999999992</v>
      </c>
      <c r="Y68" s="241" t="s">
        <v>130</v>
      </c>
      <c r="Z68" s="262"/>
      <c r="AA68" s="262"/>
      <c r="AB68" s="238"/>
      <c r="AC68" s="242"/>
      <c r="AD68" s="246"/>
      <c r="AE68" s="47"/>
      <c r="AF68" s="47"/>
      <c r="AG68" s="250">
        <f t="shared" si="8"/>
        <v>0</v>
      </c>
      <c r="AH68" s="251">
        <f t="shared" si="9"/>
        <v>0</v>
      </c>
      <c r="AI68" s="251">
        <f t="shared" si="10"/>
        <v>0</v>
      </c>
      <c r="AJ68" s="243">
        <f t="shared" si="11"/>
        <v>0</v>
      </c>
      <c r="AK68" s="47"/>
    </row>
    <row r="69" spans="1:37" x14ac:dyDescent="0.45">
      <c r="A69" s="83"/>
      <c r="B69" s="257" t="s">
        <v>135</v>
      </c>
      <c r="C69" s="200"/>
      <c r="D69" s="200"/>
      <c r="E69" s="258">
        <f>E63</f>
        <v>0.95</v>
      </c>
      <c r="F69" s="268"/>
      <c r="G69" s="240"/>
      <c r="H69" s="241"/>
      <c r="I69" s="238"/>
      <c r="J69" s="242"/>
      <c r="K69" s="259">
        <v>2</v>
      </c>
      <c r="L69" s="3"/>
      <c r="M69" s="172">
        <f t="shared" si="4"/>
        <v>0</v>
      </c>
      <c r="N69" s="172">
        <f t="shared" si="5"/>
        <v>0</v>
      </c>
      <c r="O69" s="172">
        <f t="shared" si="6"/>
        <v>0</v>
      </c>
      <c r="P69" s="172">
        <f t="shared" si="7"/>
        <v>0</v>
      </c>
      <c r="Q69" s="243">
        <f t="shared" si="2"/>
        <v>0</v>
      </c>
      <c r="T69" s="245"/>
      <c r="U69" s="210" t="s">
        <v>136</v>
      </c>
      <c r="V69" s="207"/>
      <c r="W69" s="207"/>
      <c r="X69" s="240">
        <f>X68/7.8</f>
        <v>83.566153846153838</v>
      </c>
      <c r="Y69" s="261" t="s">
        <v>1</v>
      </c>
      <c r="Z69" s="270">
        <f>X69</f>
        <v>83.566153846153838</v>
      </c>
      <c r="AA69" s="241">
        <f>Z69/Z$52</f>
        <v>0.41842852426543414</v>
      </c>
      <c r="AB69" s="238"/>
      <c r="AC69" s="239">
        <f>AA69*(1+AB69)</f>
        <v>0.41842852426543414</v>
      </c>
      <c r="AD69" s="246">
        <v>3</v>
      </c>
      <c r="AE69" s="47"/>
      <c r="AF69" s="47"/>
      <c r="AG69" s="250">
        <f t="shared" si="8"/>
        <v>0</v>
      </c>
      <c r="AH69" s="251">
        <f t="shared" si="9"/>
        <v>0</v>
      </c>
      <c r="AI69" s="251">
        <f t="shared" si="10"/>
        <v>0</v>
      </c>
      <c r="AJ69" s="243">
        <f t="shared" si="11"/>
        <v>0.41842852426543414</v>
      </c>
      <c r="AK69" s="47"/>
    </row>
    <row r="70" spans="1:37" x14ac:dyDescent="0.45">
      <c r="A70" s="83"/>
      <c r="B70" s="210" t="s">
        <v>124</v>
      </c>
      <c r="C70" s="207"/>
      <c r="D70" s="207"/>
      <c r="E70" s="240">
        <f>E67*E68*E69</f>
        <v>162.09273214285713</v>
      </c>
      <c r="F70" s="261" t="s">
        <v>125</v>
      </c>
      <c r="G70" s="240"/>
      <c r="H70" s="241"/>
      <c r="I70" s="238"/>
      <c r="J70" s="242"/>
      <c r="K70" s="259">
        <v>2</v>
      </c>
      <c r="L70" s="3"/>
      <c r="M70" s="172">
        <f t="shared" si="4"/>
        <v>0</v>
      </c>
      <c r="N70" s="172">
        <f t="shared" si="5"/>
        <v>0</v>
      </c>
      <c r="O70" s="172">
        <f t="shared" si="6"/>
        <v>0</v>
      </c>
      <c r="P70" s="172">
        <f t="shared" si="7"/>
        <v>0</v>
      </c>
      <c r="Q70" s="243">
        <f t="shared" si="2"/>
        <v>0</v>
      </c>
      <c r="T70" s="245"/>
      <c r="U70" s="210" t="s">
        <v>137</v>
      </c>
      <c r="V70" s="207"/>
      <c r="W70" s="207"/>
      <c r="X70" s="47"/>
      <c r="Y70" s="261"/>
      <c r="Z70" s="270"/>
      <c r="AA70" s="241"/>
      <c r="AB70" s="238"/>
      <c r="AC70" s="239"/>
      <c r="AD70" s="246"/>
      <c r="AE70" s="47"/>
      <c r="AF70" s="47"/>
      <c r="AG70" s="250">
        <f t="shared" si="8"/>
        <v>0</v>
      </c>
      <c r="AH70" s="251">
        <f t="shared" si="9"/>
        <v>0</v>
      </c>
      <c r="AI70" s="251">
        <f t="shared" si="10"/>
        <v>0</v>
      </c>
      <c r="AJ70" s="243">
        <f t="shared" si="11"/>
        <v>0</v>
      </c>
      <c r="AK70" s="47"/>
    </row>
    <row r="71" spans="1:37" x14ac:dyDescent="0.45">
      <c r="A71" s="83"/>
      <c r="B71" s="207" t="s">
        <v>126</v>
      </c>
      <c r="C71" s="207"/>
      <c r="D71" s="207"/>
      <c r="E71" s="240">
        <f>E70/7.8</f>
        <v>20.781119505494505</v>
      </c>
      <c r="F71" s="241" t="s">
        <v>1</v>
      </c>
      <c r="G71" s="265">
        <f>E71/F51</f>
        <v>0.10405424645097393</v>
      </c>
      <c r="H71" s="241">
        <f>H29</f>
        <v>0.2944</v>
      </c>
      <c r="I71" s="30">
        <f t="shared" ref="I71" si="12">G71*(1+H71)</f>
        <v>0.13468781660614065</v>
      </c>
      <c r="J71" s="127">
        <v>0</v>
      </c>
      <c r="K71" s="259">
        <v>2</v>
      </c>
      <c r="L71" s="3"/>
      <c r="M71" s="172">
        <f t="shared" si="4"/>
        <v>0.13468781660614065</v>
      </c>
      <c r="N71" s="172">
        <f t="shared" si="5"/>
        <v>0</v>
      </c>
      <c r="O71" s="172">
        <f t="shared" si="6"/>
        <v>0</v>
      </c>
      <c r="P71" s="172">
        <f t="shared" si="7"/>
        <v>0</v>
      </c>
      <c r="Q71" s="243">
        <f t="shared" si="2"/>
        <v>0</v>
      </c>
      <c r="T71" s="245"/>
      <c r="U71" s="271">
        <v>0.64934999999999998</v>
      </c>
      <c r="V71" s="272" t="s">
        <v>138</v>
      </c>
      <c r="W71" s="273">
        <f>AA69</f>
        <v>0.41842852426543414</v>
      </c>
      <c r="X71" s="274" t="s">
        <v>139</v>
      </c>
      <c r="Y71" s="275">
        <f>U39</f>
        <v>0.85</v>
      </c>
      <c r="Z71" s="47"/>
      <c r="AA71" s="241">
        <f>U71*W71*Y71</f>
        <v>0.23095057789699569</v>
      </c>
      <c r="AB71" s="238">
        <f>(AA24+AA29)/2</f>
        <v>0.28160000000000002</v>
      </c>
      <c r="AC71" s="239">
        <f>AA71*(1+AB71)</f>
        <v>0.29598626063278971</v>
      </c>
      <c r="AD71" s="246">
        <v>3</v>
      </c>
      <c r="AE71" s="47"/>
      <c r="AF71" s="47"/>
      <c r="AG71" s="250">
        <f t="shared" si="8"/>
        <v>0</v>
      </c>
      <c r="AH71" s="251">
        <f t="shared" si="9"/>
        <v>0</v>
      </c>
      <c r="AI71" s="251">
        <f t="shared" si="10"/>
        <v>0</v>
      </c>
      <c r="AJ71" s="243">
        <f t="shared" si="11"/>
        <v>0.29598626063278971</v>
      </c>
      <c r="AK71" s="47"/>
    </row>
    <row r="72" spans="1:37" ht="14.65" thickBot="1" x14ac:dyDescent="0.5">
      <c r="A72" s="35" t="s">
        <v>140</v>
      </c>
      <c r="B72" s="79"/>
      <c r="C72" s="79"/>
      <c r="D72" s="79"/>
      <c r="E72" s="13"/>
      <c r="F72" s="13"/>
      <c r="G72" s="13"/>
      <c r="H72" s="94"/>
      <c r="I72" s="276">
        <v>0.03</v>
      </c>
      <c r="J72" s="177">
        <v>0</v>
      </c>
      <c r="K72" s="259">
        <v>2</v>
      </c>
      <c r="L72" s="3"/>
      <c r="M72" s="277">
        <f t="shared" si="4"/>
        <v>0.03</v>
      </c>
      <c r="N72" s="277">
        <f t="shared" si="5"/>
        <v>0</v>
      </c>
      <c r="O72" s="277">
        <f t="shared" si="6"/>
        <v>0</v>
      </c>
      <c r="P72" s="277">
        <f t="shared" si="7"/>
        <v>0</v>
      </c>
      <c r="Q72" s="243">
        <f t="shared" si="2"/>
        <v>0</v>
      </c>
      <c r="T72" s="245"/>
      <c r="U72" s="210" t="s">
        <v>141</v>
      </c>
      <c r="V72" s="207"/>
      <c r="W72" s="207"/>
      <c r="X72" s="47"/>
      <c r="Y72" s="261"/>
      <c r="Z72" s="278"/>
      <c r="AA72" s="241"/>
      <c r="AB72" s="238"/>
      <c r="AC72" s="239"/>
      <c r="AD72" s="246"/>
      <c r="AE72" s="47"/>
      <c r="AF72" s="47"/>
      <c r="AG72" s="250">
        <f t="shared" si="8"/>
        <v>0</v>
      </c>
      <c r="AH72" s="251">
        <f t="shared" si="9"/>
        <v>0</v>
      </c>
      <c r="AI72" s="251">
        <f t="shared" si="10"/>
        <v>0</v>
      </c>
      <c r="AJ72" s="243">
        <f t="shared" si="11"/>
        <v>0</v>
      </c>
      <c r="AK72" s="47"/>
    </row>
    <row r="73" spans="1:37" x14ac:dyDescent="0.45">
      <c r="A73" s="108" t="s">
        <v>24</v>
      </c>
      <c r="B73" s="109"/>
      <c r="C73" s="109"/>
      <c r="D73" s="109"/>
      <c r="E73" s="17"/>
      <c r="F73" s="17"/>
      <c r="G73" s="17"/>
      <c r="H73" s="92"/>
      <c r="I73" s="279">
        <f>SUM(I51:I72)</f>
        <v>1.996821448662925</v>
      </c>
      <c r="J73" s="126"/>
      <c r="K73" s="259">
        <v>2</v>
      </c>
      <c r="L73" s="3"/>
      <c r="M73" s="172">
        <f>SUM(M54:M72)</f>
        <v>0.6974214486629251</v>
      </c>
      <c r="N73" s="172">
        <f t="shared" si="5"/>
        <v>0</v>
      </c>
      <c r="O73" s="172">
        <f t="shared" si="6"/>
        <v>0</v>
      </c>
      <c r="P73" s="172">
        <f t="shared" si="7"/>
        <v>0</v>
      </c>
      <c r="Q73" s="243">
        <f t="shared" si="2"/>
        <v>0</v>
      </c>
      <c r="T73" s="245"/>
      <c r="U73" s="271">
        <v>0.77922000000000002</v>
      </c>
      <c r="V73" s="272" t="s">
        <v>138</v>
      </c>
      <c r="W73" s="273">
        <f>AA69</f>
        <v>0.41842852426543414</v>
      </c>
      <c r="X73" s="274" t="s">
        <v>139</v>
      </c>
      <c r="Y73" s="275">
        <f>U40</f>
        <v>0.15000000000000002</v>
      </c>
      <c r="Z73" s="278"/>
      <c r="AA73" s="268">
        <f>U73*W73*Y73</f>
        <v>4.8907181201716741E-2</v>
      </c>
      <c r="AB73" s="238">
        <f>AB71</f>
        <v>0.28160000000000002</v>
      </c>
      <c r="AC73" s="239">
        <f>AA73*(1+AB73)</f>
        <v>6.267944342812018E-2</v>
      </c>
      <c r="AD73" s="246">
        <v>3</v>
      </c>
      <c r="AE73" s="47"/>
      <c r="AF73" s="47"/>
      <c r="AG73" s="250">
        <f t="shared" si="8"/>
        <v>0</v>
      </c>
      <c r="AH73" s="251">
        <f t="shared" si="9"/>
        <v>0</v>
      </c>
      <c r="AI73" s="251">
        <f t="shared" si="10"/>
        <v>0</v>
      </c>
      <c r="AJ73" s="243">
        <f t="shared" si="11"/>
        <v>6.267944342812018E-2</v>
      </c>
      <c r="AK73" s="47"/>
    </row>
    <row r="74" spans="1:37" x14ac:dyDescent="0.45">
      <c r="A74" s="35" t="s">
        <v>25</v>
      </c>
      <c r="B74" s="94"/>
      <c r="C74" s="94"/>
      <c r="D74" s="94"/>
      <c r="E74" s="94"/>
      <c r="F74" s="94"/>
      <c r="G74" s="94"/>
      <c r="H74" s="94"/>
      <c r="I74" s="158">
        <f>-G51</f>
        <v>-1</v>
      </c>
      <c r="J74" s="123"/>
      <c r="K74" s="259">
        <v>2</v>
      </c>
      <c r="L74" s="3"/>
      <c r="M74" s="172"/>
      <c r="N74" s="172"/>
      <c r="O74" s="172"/>
      <c r="P74" s="172"/>
      <c r="T74" s="245"/>
      <c r="U74" s="210" t="s">
        <v>142</v>
      </c>
      <c r="V74" s="207"/>
      <c r="W74" s="207"/>
      <c r="X74" s="240"/>
      <c r="Y74" s="261"/>
      <c r="Z74" s="270"/>
      <c r="AA74" s="241">
        <f>AA71+AA73</f>
        <v>0.27985775909871241</v>
      </c>
      <c r="AB74" s="238">
        <v>0.30099999999999999</v>
      </c>
      <c r="AC74" s="239">
        <f>-AA74*(1+AB74)</f>
        <v>-0.36409494458742481</v>
      </c>
      <c r="AD74" s="246">
        <v>3</v>
      </c>
      <c r="AE74" s="47"/>
      <c r="AF74" s="47"/>
      <c r="AG74" s="250">
        <f t="shared" si="8"/>
        <v>0</v>
      </c>
      <c r="AH74" s="251">
        <f t="shared" si="9"/>
        <v>0</v>
      </c>
      <c r="AI74" s="251">
        <f t="shared" si="10"/>
        <v>0</v>
      </c>
      <c r="AJ74" s="243">
        <f t="shared" si="11"/>
        <v>-0.36409494458742481</v>
      </c>
      <c r="AK74" s="47"/>
    </row>
    <row r="75" spans="1:37" x14ac:dyDescent="0.45">
      <c r="A75" s="115" t="s">
        <v>63</v>
      </c>
      <c r="B75" s="111"/>
      <c r="C75" s="111"/>
      <c r="D75" s="111"/>
      <c r="E75" s="5"/>
      <c r="F75" s="5"/>
      <c r="G75" s="5"/>
      <c r="H75" s="36"/>
      <c r="I75" s="33">
        <f>SUM(I73:I74)</f>
        <v>0.99682144866292499</v>
      </c>
      <c r="J75" s="123"/>
      <c r="K75" s="259">
        <v>2</v>
      </c>
      <c r="L75" s="3"/>
      <c r="M75" s="172"/>
      <c r="N75" s="172"/>
      <c r="O75" s="172"/>
      <c r="P75" s="172"/>
      <c r="T75" s="245"/>
      <c r="U75" s="231" t="s">
        <v>144</v>
      </c>
      <c r="V75" s="207"/>
      <c r="W75" s="207"/>
      <c r="X75" s="207"/>
      <c r="Y75" s="207"/>
      <c r="Z75" s="240"/>
      <c r="AA75" s="241"/>
      <c r="AB75" s="238"/>
      <c r="AC75" s="242"/>
      <c r="AD75" s="246"/>
      <c r="AE75" s="47"/>
      <c r="AF75" s="47"/>
      <c r="AG75" s="250">
        <f t="shared" si="8"/>
        <v>0</v>
      </c>
      <c r="AH75" s="251">
        <f t="shared" si="9"/>
        <v>0</v>
      </c>
      <c r="AI75" s="251">
        <f t="shared" si="10"/>
        <v>0</v>
      </c>
      <c r="AJ75" s="243">
        <f t="shared" si="11"/>
        <v>0</v>
      </c>
      <c r="AK75" s="47"/>
    </row>
    <row r="76" spans="1:37" x14ac:dyDescent="0.45">
      <c r="A76" s="110" t="s">
        <v>55</v>
      </c>
      <c r="B76" s="111"/>
      <c r="C76" s="111"/>
      <c r="D76" s="111"/>
      <c r="E76" s="5"/>
      <c r="F76" s="5"/>
      <c r="G76" s="5"/>
      <c r="H76" s="36"/>
      <c r="I76" s="33">
        <f>H51</f>
        <v>0.2994</v>
      </c>
      <c r="J76" s="124"/>
      <c r="K76" s="259">
        <v>2</v>
      </c>
      <c r="L76" s="3"/>
      <c r="M76" s="172"/>
      <c r="N76" s="172"/>
      <c r="O76" s="172"/>
      <c r="P76" s="172"/>
      <c r="T76" s="245"/>
      <c r="U76" s="200" t="s">
        <v>120</v>
      </c>
      <c r="V76" s="200"/>
      <c r="W76" s="200"/>
      <c r="X76" s="258">
        <f>Z35</f>
        <v>260.89285714285711</v>
      </c>
      <c r="Y76" s="200" t="s">
        <v>1</v>
      </c>
      <c r="Z76" s="240"/>
      <c r="AA76" s="241"/>
      <c r="AB76" s="238"/>
      <c r="AC76" s="242"/>
      <c r="AD76" s="246"/>
      <c r="AE76" s="47"/>
      <c r="AF76" s="47"/>
      <c r="AG76" s="250">
        <f t="shared" si="8"/>
        <v>0</v>
      </c>
      <c r="AH76" s="251">
        <f t="shared" si="9"/>
        <v>0</v>
      </c>
      <c r="AI76" s="251">
        <f t="shared" si="10"/>
        <v>0</v>
      </c>
      <c r="AJ76" s="243">
        <f t="shared" si="11"/>
        <v>0</v>
      </c>
      <c r="AK76" s="47"/>
    </row>
    <row r="77" spans="1:37" x14ac:dyDescent="0.45">
      <c r="A77" s="112" t="s">
        <v>56</v>
      </c>
      <c r="B77" s="113"/>
      <c r="C77" s="113"/>
      <c r="D77" s="113"/>
      <c r="E77" s="76"/>
      <c r="F77" s="76"/>
      <c r="G77" s="76"/>
      <c r="H77" s="36"/>
      <c r="I77" s="114">
        <f>I75-I76</f>
        <v>0.69742144866292499</v>
      </c>
      <c r="J77" s="125"/>
      <c r="K77" s="259">
        <v>2</v>
      </c>
      <c r="L77" s="3"/>
      <c r="M77" s="172"/>
      <c r="N77" s="172"/>
      <c r="O77" s="172"/>
      <c r="P77" s="172"/>
      <c r="T77" s="245"/>
      <c r="U77" s="207" t="s">
        <v>115</v>
      </c>
      <c r="V77" s="207"/>
      <c r="W77" s="207"/>
      <c r="X77" s="240">
        <f>X76/5</f>
        <v>52.178571428571423</v>
      </c>
      <c r="Y77" s="207" t="s">
        <v>116</v>
      </c>
      <c r="Z77" s="240"/>
      <c r="AA77" s="241"/>
      <c r="AB77" s="238"/>
      <c r="AC77" s="242"/>
      <c r="AD77" s="246"/>
      <c r="AE77" s="47"/>
      <c r="AF77" s="47"/>
      <c r="AG77" s="250">
        <f t="shared" si="8"/>
        <v>0</v>
      </c>
      <c r="AH77" s="251">
        <f t="shared" si="9"/>
        <v>0</v>
      </c>
      <c r="AI77" s="251">
        <f t="shared" si="10"/>
        <v>0</v>
      </c>
      <c r="AJ77" s="243">
        <f t="shared" si="11"/>
        <v>0</v>
      </c>
      <c r="AK77" s="47"/>
    </row>
    <row r="78" spans="1:37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M78" s="172"/>
      <c r="N78" s="172"/>
      <c r="O78" s="172"/>
      <c r="P78" s="172"/>
      <c r="T78" s="245"/>
      <c r="U78" s="207" t="s">
        <v>129</v>
      </c>
      <c r="V78" s="207"/>
      <c r="W78" s="207"/>
      <c r="X78" s="240">
        <v>1.5</v>
      </c>
      <c r="Y78" s="241" t="s">
        <v>130</v>
      </c>
      <c r="Z78" s="240"/>
      <c r="AA78" s="241"/>
      <c r="AB78" s="238"/>
      <c r="AC78" s="242"/>
      <c r="AD78" s="246"/>
      <c r="AE78" s="47"/>
      <c r="AF78" s="47"/>
      <c r="AG78" s="250">
        <f t="shared" si="8"/>
        <v>0</v>
      </c>
      <c r="AH78" s="251">
        <f t="shared" si="9"/>
        <v>0</v>
      </c>
      <c r="AI78" s="251">
        <f t="shared" si="10"/>
        <v>0</v>
      </c>
      <c r="AJ78" s="243">
        <f t="shared" si="11"/>
        <v>0</v>
      </c>
      <c r="AK78" s="47"/>
    </row>
    <row r="79" spans="1:37" x14ac:dyDescent="0.45">
      <c r="A79" s="422" t="s">
        <v>60</v>
      </c>
      <c r="B79" s="423"/>
      <c r="C79" s="423"/>
      <c r="D79" s="423"/>
      <c r="E79" s="423"/>
      <c r="F79" s="423"/>
      <c r="G79" s="423"/>
      <c r="H79" s="423"/>
      <c r="I79" s="424" t="s">
        <v>67</v>
      </c>
      <c r="J79" s="3"/>
      <c r="M79" s="172"/>
      <c r="N79" s="172"/>
      <c r="O79" s="172"/>
      <c r="P79" s="172"/>
      <c r="T79" s="245"/>
      <c r="U79" s="200" t="s">
        <v>132</v>
      </c>
      <c r="V79" s="200"/>
      <c r="W79" s="200"/>
      <c r="X79" s="258">
        <v>1.2</v>
      </c>
      <c r="Y79" s="268"/>
      <c r="Z79" s="240"/>
      <c r="AA79" s="241"/>
      <c r="AB79" s="238"/>
      <c r="AC79" s="242"/>
      <c r="AD79" s="246"/>
      <c r="AE79" s="47"/>
      <c r="AF79" s="47"/>
      <c r="AG79" s="250">
        <f t="shared" si="8"/>
        <v>0</v>
      </c>
      <c r="AH79" s="251">
        <f t="shared" si="9"/>
        <v>0</v>
      </c>
      <c r="AI79" s="251">
        <f t="shared" si="10"/>
        <v>0</v>
      </c>
      <c r="AJ79" s="243">
        <f t="shared" si="11"/>
        <v>0</v>
      </c>
      <c r="AK79" s="47"/>
    </row>
    <row r="80" spans="1:37" x14ac:dyDescent="0.45">
      <c r="A80" s="427" t="s">
        <v>61</v>
      </c>
      <c r="B80" s="428"/>
      <c r="C80" s="428"/>
      <c r="D80" s="428"/>
      <c r="E80" s="428"/>
      <c r="F80" s="428"/>
      <c r="G80" s="428"/>
      <c r="H80" s="428"/>
      <c r="I80" s="425"/>
      <c r="J80" s="3"/>
      <c r="M80" s="172"/>
      <c r="N80" s="172"/>
      <c r="O80" s="172"/>
      <c r="P80" s="172"/>
      <c r="T80" s="245"/>
      <c r="U80" s="210" t="s">
        <v>134</v>
      </c>
      <c r="V80" s="207"/>
      <c r="W80" s="207"/>
      <c r="X80" s="240">
        <f>X77*X78*X79</f>
        <v>93.921428571428564</v>
      </c>
      <c r="Y80" s="241" t="s">
        <v>130</v>
      </c>
      <c r="Z80" s="240"/>
      <c r="AA80" s="241"/>
      <c r="AB80" s="238"/>
      <c r="AC80" s="242"/>
      <c r="AD80" s="246"/>
      <c r="AE80" s="47"/>
      <c r="AF80" s="47"/>
      <c r="AG80" s="250">
        <f t="shared" si="8"/>
        <v>0</v>
      </c>
      <c r="AH80" s="251">
        <f t="shared" si="9"/>
        <v>0</v>
      </c>
      <c r="AI80" s="251">
        <f t="shared" si="10"/>
        <v>0</v>
      </c>
      <c r="AJ80" s="243">
        <f t="shared" si="11"/>
        <v>0</v>
      </c>
      <c r="AK80" s="47"/>
    </row>
    <row r="81" spans="1:37" x14ac:dyDescent="0.45">
      <c r="A81" s="429"/>
      <c r="B81" s="430"/>
      <c r="C81" s="430"/>
      <c r="D81" s="430"/>
      <c r="E81" s="430"/>
      <c r="F81" s="430"/>
      <c r="G81" s="430"/>
      <c r="H81" s="430"/>
      <c r="I81" s="426"/>
      <c r="J81" s="3"/>
      <c r="M81" s="172"/>
      <c r="N81" s="172"/>
      <c r="O81" s="172"/>
      <c r="P81" s="172"/>
      <c r="T81" s="245"/>
      <c r="U81" s="207" t="s">
        <v>126</v>
      </c>
      <c r="V81" s="207"/>
      <c r="W81" s="207"/>
      <c r="X81" s="240">
        <f>X80/7.8</f>
        <v>12.04120879120879</v>
      </c>
      <c r="Y81" s="241" t="s">
        <v>1</v>
      </c>
      <c r="Z81" s="270">
        <f>X81</f>
        <v>12.04120879120879</v>
      </c>
      <c r="AA81" s="241">
        <f>Z81/Z$52</f>
        <v>6.0292175635523276E-2</v>
      </c>
      <c r="AB81" s="238"/>
      <c r="AC81" s="239">
        <f>AA81*(1+AB81)</f>
        <v>6.0292175635523276E-2</v>
      </c>
      <c r="AD81" s="246">
        <v>3</v>
      </c>
      <c r="AE81" s="47"/>
      <c r="AF81" s="47"/>
      <c r="AG81" s="250">
        <f t="shared" si="8"/>
        <v>0</v>
      </c>
      <c r="AH81" s="251">
        <f t="shared" si="9"/>
        <v>0</v>
      </c>
      <c r="AI81" s="251">
        <f t="shared" si="10"/>
        <v>0</v>
      </c>
      <c r="AJ81" s="243">
        <f t="shared" si="11"/>
        <v>6.0292175635523276E-2</v>
      </c>
      <c r="AK81" s="47"/>
    </row>
    <row r="82" spans="1:37" x14ac:dyDescent="0.45">
      <c r="A82" s="129" t="s">
        <v>57</v>
      </c>
      <c r="B82" s="130"/>
      <c r="C82" s="92"/>
      <c r="D82" s="92"/>
      <c r="E82" s="92"/>
      <c r="F82" s="92"/>
      <c r="G82" s="92"/>
      <c r="H82" s="92"/>
      <c r="I82" s="131">
        <f>M73</f>
        <v>0.6974214486629251</v>
      </c>
      <c r="J82" s="3"/>
      <c r="M82" s="172"/>
      <c r="N82" s="172"/>
      <c r="O82" s="172"/>
      <c r="P82" s="172"/>
      <c r="T82" s="245"/>
      <c r="U82" s="231" t="s">
        <v>145</v>
      </c>
      <c r="V82" s="262"/>
      <c r="W82" s="262"/>
      <c r="X82" s="262"/>
      <c r="Y82" s="262"/>
      <c r="Z82" s="262"/>
      <c r="AA82" s="262"/>
      <c r="AB82" s="238"/>
      <c r="AC82" s="242"/>
      <c r="AD82" s="246"/>
      <c r="AE82" s="47"/>
      <c r="AF82" s="47"/>
      <c r="AG82" s="250">
        <f t="shared" si="8"/>
        <v>0</v>
      </c>
      <c r="AH82" s="251">
        <f t="shared" si="9"/>
        <v>0</v>
      </c>
      <c r="AI82" s="251">
        <f t="shared" si="10"/>
        <v>0</v>
      </c>
      <c r="AJ82" s="243">
        <f t="shared" si="11"/>
        <v>0</v>
      </c>
      <c r="AK82" s="47"/>
    </row>
    <row r="83" spans="1:37" x14ac:dyDescent="0.45">
      <c r="A83" s="132" t="s">
        <v>58</v>
      </c>
      <c r="B83" s="95"/>
      <c r="C83" s="3"/>
      <c r="D83" s="3"/>
      <c r="E83" s="3"/>
      <c r="F83" s="3"/>
      <c r="G83" s="3"/>
      <c r="H83" s="3"/>
      <c r="I83" s="133">
        <f>N73</f>
        <v>0</v>
      </c>
      <c r="J83" s="3"/>
      <c r="M83" s="172"/>
      <c r="N83" s="172"/>
      <c r="O83" s="172"/>
      <c r="P83" s="172"/>
      <c r="T83" s="245"/>
      <c r="U83" s="207" t="s">
        <v>146</v>
      </c>
      <c r="V83" s="207"/>
      <c r="W83" s="207"/>
      <c r="X83" s="240">
        <f>X62/5*(8/12)-8/12*AA39/5</f>
        <v>31.352380952380944</v>
      </c>
      <c r="Y83" s="207" t="s">
        <v>116</v>
      </c>
      <c r="Z83" s="240"/>
      <c r="AA83" s="241"/>
      <c r="AB83" s="238"/>
      <c r="AC83" s="242"/>
      <c r="AD83" s="246"/>
      <c r="AE83" s="47"/>
      <c r="AF83" s="47"/>
      <c r="AG83" s="250">
        <f t="shared" si="8"/>
        <v>0</v>
      </c>
      <c r="AH83" s="251">
        <f t="shared" si="9"/>
        <v>0</v>
      </c>
      <c r="AI83" s="251">
        <f t="shared" si="10"/>
        <v>0</v>
      </c>
      <c r="AJ83" s="243">
        <f t="shared" si="11"/>
        <v>0</v>
      </c>
      <c r="AK83" s="47"/>
    </row>
    <row r="84" spans="1:37" x14ac:dyDescent="0.45">
      <c r="A84" s="132" t="s">
        <v>59</v>
      </c>
      <c r="B84" s="95"/>
      <c r="C84" s="3"/>
      <c r="D84" s="3"/>
      <c r="E84" s="3"/>
      <c r="F84" s="3"/>
      <c r="G84" s="3"/>
      <c r="H84" s="3"/>
      <c r="I84" s="133">
        <f>O73</f>
        <v>0</v>
      </c>
      <c r="J84" s="3"/>
      <c r="M84" s="172"/>
      <c r="N84" s="172"/>
      <c r="O84" s="172"/>
      <c r="P84" s="172"/>
      <c r="T84" s="245"/>
      <c r="U84" s="257" t="s">
        <v>147</v>
      </c>
      <c r="V84" s="200"/>
      <c r="W84" s="200"/>
      <c r="X84" s="258">
        <v>1.5</v>
      </c>
      <c r="Y84" s="268" t="s">
        <v>130</v>
      </c>
      <c r="Z84" s="240"/>
      <c r="AA84" s="241"/>
      <c r="AB84" s="238"/>
      <c r="AC84" s="242"/>
      <c r="AD84" s="246"/>
      <c r="AE84" s="47"/>
      <c r="AF84" s="47"/>
      <c r="AG84" s="250">
        <f t="shared" si="8"/>
        <v>0</v>
      </c>
      <c r="AH84" s="251">
        <f t="shared" si="9"/>
        <v>0</v>
      </c>
      <c r="AI84" s="251">
        <f t="shared" si="10"/>
        <v>0</v>
      </c>
      <c r="AJ84" s="243">
        <f t="shared" si="11"/>
        <v>0</v>
      </c>
      <c r="AK84" s="47"/>
    </row>
    <row r="85" spans="1:37" x14ac:dyDescent="0.45">
      <c r="A85" s="91" t="s">
        <v>143</v>
      </c>
      <c r="B85" s="134"/>
      <c r="C85" s="94"/>
      <c r="D85" s="94"/>
      <c r="E85" s="94"/>
      <c r="F85" s="94"/>
      <c r="G85" s="94"/>
      <c r="H85" s="94"/>
      <c r="I85" s="135">
        <f>P73</f>
        <v>0</v>
      </c>
      <c r="J85" s="3"/>
      <c r="M85" s="172"/>
      <c r="N85" s="172"/>
      <c r="O85" s="172"/>
      <c r="P85" s="172"/>
      <c r="T85" s="245"/>
      <c r="U85" s="210" t="s">
        <v>148</v>
      </c>
      <c r="V85" s="207"/>
      <c r="W85" s="207"/>
      <c r="X85" s="240">
        <f>X83*X84</f>
        <v>47.028571428571418</v>
      </c>
      <c r="Y85" s="241" t="s">
        <v>130</v>
      </c>
      <c r="Z85" s="240"/>
      <c r="AA85" s="241"/>
      <c r="AB85" s="238"/>
      <c r="AC85" s="242"/>
      <c r="AD85" s="246"/>
      <c r="AE85" s="47"/>
      <c r="AF85" s="47"/>
      <c r="AG85" s="250"/>
      <c r="AH85" s="251"/>
      <c r="AI85" s="251"/>
      <c r="AJ85" s="243"/>
      <c r="AK85" s="47"/>
    </row>
    <row r="86" spans="1:37" x14ac:dyDescent="0.45">
      <c r="A86" s="136" t="s">
        <v>68</v>
      </c>
      <c r="B86" s="137"/>
      <c r="C86" s="138"/>
      <c r="D86" s="138"/>
      <c r="E86" s="138"/>
      <c r="F86" s="138"/>
      <c r="G86" s="138"/>
      <c r="H86" s="138"/>
      <c r="I86" s="139">
        <f>SUM(I82:I85)</f>
        <v>0.6974214486629251</v>
      </c>
      <c r="J86" s="3"/>
      <c r="M86" s="172"/>
      <c r="N86" s="172"/>
      <c r="O86" s="172"/>
      <c r="P86" s="172"/>
      <c r="T86" s="245"/>
      <c r="U86" s="207" t="s">
        <v>149</v>
      </c>
      <c r="V86" s="207"/>
      <c r="W86" s="207"/>
      <c r="X86" s="240">
        <f>X65-X83</f>
        <v>15.676190476190481</v>
      </c>
      <c r="Y86" s="207" t="s">
        <v>116</v>
      </c>
      <c r="Z86" s="240"/>
      <c r="AA86" s="241"/>
      <c r="AB86" s="238"/>
      <c r="AC86" s="242"/>
      <c r="AD86" s="246"/>
      <c r="AE86" s="47"/>
      <c r="AF86" s="47"/>
      <c r="AG86" s="250"/>
      <c r="AH86" s="251"/>
      <c r="AI86" s="251"/>
      <c r="AJ86" s="243"/>
      <c r="AK86" s="47"/>
    </row>
    <row r="87" spans="1:37" x14ac:dyDescent="0.45">
      <c r="A87" s="431"/>
      <c r="B87" s="431"/>
      <c r="C87" s="431"/>
      <c r="D87" s="431"/>
      <c r="E87" s="431"/>
      <c r="F87" s="431"/>
      <c r="G87" s="431"/>
      <c r="H87" s="431"/>
      <c r="I87" s="431"/>
      <c r="M87" s="172"/>
      <c r="N87" s="172"/>
      <c r="O87" s="172"/>
      <c r="P87" s="172"/>
      <c r="T87" s="245"/>
      <c r="U87" s="200" t="s">
        <v>150</v>
      </c>
      <c r="V87" s="200"/>
      <c r="W87" s="200"/>
      <c r="X87" s="258">
        <v>0.4</v>
      </c>
      <c r="Y87" s="268" t="s">
        <v>130</v>
      </c>
      <c r="Z87" s="240"/>
      <c r="AA87" s="241"/>
      <c r="AB87" s="238"/>
      <c r="AC87" s="242"/>
      <c r="AD87" s="246"/>
      <c r="AE87" s="47"/>
      <c r="AF87" s="47"/>
      <c r="AG87" s="250"/>
      <c r="AH87" s="251"/>
      <c r="AI87" s="251"/>
      <c r="AJ87" s="243"/>
      <c r="AK87" s="47"/>
    </row>
    <row r="88" spans="1:37" s="3" customFormat="1" x14ac:dyDescent="0.45">
      <c r="A88" s="432" t="s">
        <v>84</v>
      </c>
      <c r="B88" s="433"/>
      <c r="C88" s="433"/>
      <c r="D88" s="433"/>
      <c r="E88" s="433"/>
      <c r="F88" s="433"/>
      <c r="G88" s="433"/>
      <c r="H88" s="433"/>
      <c r="I88" s="434"/>
      <c r="M88" s="251"/>
      <c r="N88" s="251"/>
      <c r="O88" s="251"/>
      <c r="P88" s="251"/>
      <c r="T88" s="245"/>
      <c r="U88" s="210" t="s">
        <v>148</v>
      </c>
      <c r="V88" s="207"/>
      <c r="W88" s="207"/>
      <c r="X88" s="240">
        <f>X86*X87</f>
        <v>6.2704761904761925</v>
      </c>
      <c r="Y88" s="241" t="s">
        <v>130</v>
      </c>
      <c r="Z88" s="240"/>
      <c r="AA88" s="241"/>
      <c r="AB88" s="238"/>
      <c r="AC88" s="242"/>
      <c r="AD88" s="246"/>
      <c r="AE88" s="47"/>
      <c r="AF88" s="47"/>
      <c r="AG88" s="250">
        <f t="shared" ref="AG88:AG99" si="13">IF($AD88=0,$AC88,0)</f>
        <v>0</v>
      </c>
      <c r="AH88" s="251">
        <f t="shared" ref="AH88:AH99" si="14">IF($AD88=1,$AC88,0)</f>
        <v>0</v>
      </c>
      <c r="AI88" s="251">
        <f t="shared" ref="AI88:AI99" si="15">IF($AD88=2,$AC88,0)</f>
        <v>0</v>
      </c>
      <c r="AJ88" s="243">
        <f t="shared" ref="AJ88:AJ99" si="16">IF($AD88=3,$AC88,0)</f>
        <v>0</v>
      </c>
      <c r="AK88" s="47"/>
    </row>
    <row r="89" spans="1:37" s="3" customFormat="1" x14ac:dyDescent="0.45">
      <c r="A89" s="435"/>
      <c r="B89" s="436"/>
      <c r="C89" s="436"/>
      <c r="D89" s="436"/>
      <c r="E89" s="436"/>
      <c r="F89" s="436"/>
      <c r="G89" s="436"/>
      <c r="H89" s="436"/>
      <c r="I89" s="437"/>
      <c r="M89" s="251"/>
      <c r="N89" s="251"/>
      <c r="O89" s="251"/>
      <c r="P89" s="251"/>
      <c r="T89" s="245"/>
      <c r="U89" s="210" t="s">
        <v>134</v>
      </c>
      <c r="V89" s="207"/>
      <c r="W89" s="207"/>
      <c r="X89" s="240">
        <f>X88+X85</f>
        <v>53.299047619047613</v>
      </c>
      <c r="Y89" s="241" t="s">
        <v>130</v>
      </c>
      <c r="Z89" s="240"/>
      <c r="AA89" s="241"/>
      <c r="AB89" s="238"/>
      <c r="AC89" s="242"/>
      <c r="AD89" s="246"/>
      <c r="AE89" s="47"/>
      <c r="AF89" s="47"/>
      <c r="AG89" s="250">
        <f t="shared" si="13"/>
        <v>0</v>
      </c>
      <c r="AH89" s="251">
        <f t="shared" si="14"/>
        <v>0</v>
      </c>
      <c r="AI89" s="251">
        <f t="shared" si="15"/>
        <v>0</v>
      </c>
      <c r="AJ89" s="243">
        <f t="shared" si="16"/>
        <v>0</v>
      </c>
      <c r="AK89" s="47"/>
    </row>
    <row r="90" spans="1:37" s="3" customFormat="1" x14ac:dyDescent="0.45">
      <c r="A90" s="435"/>
      <c r="B90" s="436"/>
      <c r="C90" s="436"/>
      <c r="D90" s="436"/>
      <c r="E90" s="436"/>
      <c r="F90" s="436"/>
      <c r="G90" s="436"/>
      <c r="H90" s="436"/>
      <c r="I90" s="437"/>
      <c r="S90" s="47"/>
      <c r="T90" s="245"/>
      <c r="U90" s="207" t="s">
        <v>126</v>
      </c>
      <c r="V90" s="207"/>
      <c r="W90" s="207"/>
      <c r="X90" s="240">
        <f>X89/7.8</f>
        <v>6.8332112332112329</v>
      </c>
      <c r="Y90" s="241" t="s">
        <v>1</v>
      </c>
      <c r="Z90" s="270">
        <f>X90</f>
        <v>6.8332112332112329</v>
      </c>
      <c r="AA90" s="241">
        <f>Z90/Z$52</f>
        <v>3.4214934644119198E-2</v>
      </c>
      <c r="AB90" s="238"/>
      <c r="AC90" s="239">
        <f>AA90*(1+AB90)</f>
        <v>3.4214934644119198E-2</v>
      </c>
      <c r="AD90" s="246">
        <v>3</v>
      </c>
      <c r="AE90" s="47"/>
      <c r="AF90" s="47"/>
      <c r="AG90" s="250">
        <f t="shared" si="13"/>
        <v>0</v>
      </c>
      <c r="AH90" s="251">
        <f t="shared" si="14"/>
        <v>0</v>
      </c>
      <c r="AI90" s="251">
        <f t="shared" si="15"/>
        <v>0</v>
      </c>
      <c r="AJ90" s="243">
        <f t="shared" si="16"/>
        <v>3.4214934644119198E-2</v>
      </c>
      <c r="AK90" s="47"/>
    </row>
    <row r="91" spans="1:37" s="3" customFormat="1" x14ac:dyDescent="0.45">
      <c r="A91" s="435"/>
      <c r="B91" s="436"/>
      <c r="C91" s="436"/>
      <c r="D91" s="436"/>
      <c r="E91" s="436"/>
      <c r="F91" s="436"/>
      <c r="G91" s="436"/>
      <c r="H91" s="436"/>
      <c r="I91" s="437"/>
      <c r="S91" s="47"/>
      <c r="T91" s="244" t="s">
        <v>151</v>
      </c>
      <c r="U91" s="69"/>
      <c r="V91" s="69"/>
      <c r="W91" s="69"/>
      <c r="X91" s="69"/>
      <c r="Y91" s="69"/>
      <c r="Z91" s="69"/>
      <c r="AA91" s="69"/>
      <c r="AB91" s="252"/>
      <c r="AC91" s="253"/>
      <c r="AD91" s="280"/>
      <c r="AE91" s="256"/>
      <c r="AF91" s="256"/>
      <c r="AG91" s="250">
        <f t="shared" si="13"/>
        <v>0</v>
      </c>
      <c r="AH91" s="251">
        <f t="shared" si="14"/>
        <v>0</v>
      </c>
      <c r="AI91" s="251">
        <f t="shared" si="15"/>
        <v>0</v>
      </c>
      <c r="AJ91" s="243">
        <f t="shared" si="16"/>
        <v>0</v>
      </c>
      <c r="AK91" s="256"/>
    </row>
    <row r="92" spans="1:37" s="3" customFormat="1" x14ac:dyDescent="0.45">
      <c r="A92" s="435"/>
      <c r="B92" s="436"/>
      <c r="C92" s="436"/>
      <c r="D92" s="436"/>
      <c r="E92" s="436"/>
      <c r="F92" s="436"/>
      <c r="G92" s="436"/>
      <c r="H92" s="436"/>
      <c r="I92" s="437"/>
      <c r="S92" s="47"/>
      <c r="T92" s="245"/>
      <c r="U92" s="257" t="s">
        <v>113</v>
      </c>
      <c r="V92" s="200"/>
      <c r="W92" s="200"/>
      <c r="X92" s="258">
        <f>Z35</f>
        <v>260.89285714285711</v>
      </c>
      <c r="Y92" s="200" t="s">
        <v>1</v>
      </c>
      <c r="Z92" s="240"/>
      <c r="AA92" s="241"/>
      <c r="AB92" s="238"/>
      <c r="AC92" s="242"/>
      <c r="AD92" s="246"/>
      <c r="AE92" s="47"/>
      <c r="AF92" s="47"/>
      <c r="AG92" s="250">
        <f t="shared" si="13"/>
        <v>0</v>
      </c>
      <c r="AH92" s="251">
        <f t="shared" si="14"/>
        <v>0</v>
      </c>
      <c r="AI92" s="251">
        <f t="shared" si="15"/>
        <v>0</v>
      </c>
      <c r="AJ92" s="243">
        <f t="shared" si="16"/>
        <v>0</v>
      </c>
      <c r="AK92" s="47"/>
    </row>
    <row r="93" spans="1:37" s="3" customFormat="1" x14ac:dyDescent="0.45">
      <c r="A93" s="435"/>
      <c r="B93" s="436"/>
      <c r="C93" s="436"/>
      <c r="D93" s="436"/>
      <c r="E93" s="436"/>
      <c r="F93" s="436"/>
      <c r="G93" s="436"/>
      <c r="H93" s="436"/>
      <c r="I93" s="437"/>
      <c r="S93" s="47"/>
      <c r="T93" s="245"/>
      <c r="U93" s="207" t="s">
        <v>115</v>
      </c>
      <c r="V93" s="207"/>
      <c r="W93" s="207"/>
      <c r="X93" s="240">
        <f>X92/5</f>
        <v>52.178571428571423</v>
      </c>
      <c r="Y93" s="207" t="s">
        <v>116</v>
      </c>
      <c r="Z93" s="240"/>
      <c r="AA93" s="241"/>
      <c r="AB93" s="238"/>
      <c r="AC93" s="242"/>
      <c r="AD93" s="246"/>
      <c r="AE93" s="47"/>
      <c r="AF93" s="47"/>
      <c r="AG93" s="250">
        <f t="shared" si="13"/>
        <v>0</v>
      </c>
      <c r="AH93" s="251">
        <f t="shared" si="14"/>
        <v>0</v>
      </c>
      <c r="AI93" s="251">
        <f t="shared" si="15"/>
        <v>0</v>
      </c>
      <c r="AJ93" s="243">
        <f t="shared" si="16"/>
        <v>0</v>
      </c>
      <c r="AK93" s="47"/>
    </row>
    <row r="94" spans="1:37" s="3" customFormat="1" x14ac:dyDescent="0.45">
      <c r="A94" s="435"/>
      <c r="B94" s="436"/>
      <c r="C94" s="436"/>
      <c r="D94" s="436"/>
      <c r="E94" s="436"/>
      <c r="F94" s="436"/>
      <c r="G94" s="436"/>
      <c r="H94" s="436"/>
      <c r="I94" s="437"/>
      <c r="S94" s="47"/>
      <c r="T94" s="245"/>
      <c r="U94" s="207" t="s">
        <v>118</v>
      </c>
      <c r="V94" s="207"/>
      <c r="W94" s="207"/>
      <c r="X94" s="240">
        <v>3.26</v>
      </c>
      <c r="Y94" s="261" t="s">
        <v>133</v>
      </c>
      <c r="Z94" s="240"/>
      <c r="AA94" s="241"/>
      <c r="AB94" s="238"/>
      <c r="AC94" s="242"/>
      <c r="AD94" s="246"/>
      <c r="AE94" s="47"/>
      <c r="AF94" s="47"/>
      <c r="AG94" s="250">
        <f t="shared" si="13"/>
        <v>0</v>
      </c>
      <c r="AH94" s="251">
        <f t="shared" si="14"/>
        <v>0</v>
      </c>
      <c r="AI94" s="251">
        <f t="shared" si="15"/>
        <v>0</v>
      </c>
      <c r="AJ94" s="243">
        <f t="shared" si="16"/>
        <v>0</v>
      </c>
      <c r="AK94" s="47"/>
    </row>
    <row r="95" spans="1:37" s="3" customFormat="1" x14ac:dyDescent="0.45">
      <c r="A95" s="435"/>
      <c r="B95" s="436"/>
      <c r="C95" s="436"/>
      <c r="D95" s="436"/>
      <c r="E95" s="436"/>
      <c r="F95" s="436"/>
      <c r="G95" s="436"/>
      <c r="H95" s="436"/>
      <c r="I95" s="437"/>
      <c r="S95" s="47"/>
      <c r="T95" s="245"/>
      <c r="U95" s="257" t="s">
        <v>121</v>
      </c>
      <c r="V95" s="200"/>
      <c r="W95" s="200"/>
      <c r="X95" s="263">
        <v>0.95</v>
      </c>
      <c r="Y95" s="264" t="s">
        <v>122</v>
      </c>
      <c r="Z95" s="240"/>
      <c r="AA95" s="241"/>
      <c r="AB95" s="238"/>
      <c r="AC95" s="242"/>
      <c r="AD95" s="246"/>
      <c r="AE95" s="47"/>
      <c r="AF95" s="47"/>
      <c r="AG95" s="250">
        <f t="shared" si="13"/>
        <v>0</v>
      </c>
      <c r="AH95" s="251">
        <f t="shared" si="14"/>
        <v>0</v>
      </c>
      <c r="AI95" s="251">
        <f t="shared" si="15"/>
        <v>0</v>
      </c>
      <c r="AJ95" s="243">
        <f t="shared" si="16"/>
        <v>0</v>
      </c>
      <c r="AK95" s="47"/>
    </row>
    <row r="96" spans="1:37" s="3" customFormat="1" ht="18" x14ac:dyDescent="0.55000000000000004">
      <c r="A96" s="460" t="s">
        <v>83</v>
      </c>
      <c r="B96" s="461"/>
      <c r="C96" s="461"/>
      <c r="D96" s="461"/>
      <c r="E96" s="461"/>
      <c r="F96" s="461"/>
      <c r="G96" s="461"/>
      <c r="H96" s="461"/>
      <c r="I96" s="462"/>
      <c r="S96" s="47"/>
      <c r="T96" s="245"/>
      <c r="U96" s="210" t="s">
        <v>124</v>
      </c>
      <c r="V96" s="207"/>
      <c r="W96" s="207"/>
      <c r="X96" s="240">
        <f>X93*X94*X95</f>
        <v>161.59703571428568</v>
      </c>
      <c r="Y96" s="261" t="s">
        <v>125</v>
      </c>
      <c r="Z96" s="240"/>
      <c r="AA96" s="241"/>
      <c r="AB96" s="238"/>
      <c r="AC96" s="242"/>
      <c r="AD96" s="246"/>
      <c r="AE96" s="47"/>
      <c r="AF96" s="47"/>
      <c r="AG96" s="250">
        <f t="shared" si="13"/>
        <v>0</v>
      </c>
      <c r="AH96" s="251">
        <f t="shared" si="14"/>
        <v>0</v>
      </c>
      <c r="AI96" s="251">
        <f t="shared" si="15"/>
        <v>0</v>
      </c>
      <c r="AJ96" s="243">
        <f t="shared" si="16"/>
        <v>0</v>
      </c>
      <c r="AK96" s="47"/>
    </row>
    <row r="97" spans="1:37" s="3" customFormat="1" x14ac:dyDescent="0.45">
      <c r="A97" s="47"/>
      <c r="B97" s="47"/>
      <c r="C97" s="47"/>
      <c r="D97" s="47"/>
      <c r="E97" s="47"/>
      <c r="F97" s="47"/>
      <c r="G97" s="47"/>
      <c r="H97" s="47"/>
      <c r="I97" s="47"/>
      <c r="S97" s="47"/>
      <c r="T97" s="245"/>
      <c r="U97" s="207" t="s">
        <v>126</v>
      </c>
      <c r="V97" s="207"/>
      <c r="W97" s="207"/>
      <c r="X97" s="240">
        <f>X96/7.8</f>
        <v>20.717568681318678</v>
      </c>
      <c r="Y97" s="241" t="s">
        <v>1</v>
      </c>
      <c r="Z97" s="270">
        <f>X97</f>
        <v>20.717568681318678</v>
      </c>
      <c r="AA97" s="241">
        <f>Z97/Z$52</f>
        <v>0.10373603774623087</v>
      </c>
      <c r="AB97" s="238">
        <f>AA$29</f>
        <v>0.27910000000000001</v>
      </c>
      <c r="AC97" s="239">
        <f>AA97*(1+AB97)</f>
        <v>0.13268876588120393</v>
      </c>
      <c r="AD97" s="246">
        <v>0</v>
      </c>
      <c r="AE97" s="47"/>
      <c r="AF97" s="47"/>
      <c r="AG97" s="250">
        <f t="shared" si="13"/>
        <v>0.13268876588120393</v>
      </c>
      <c r="AH97" s="251">
        <f t="shared" si="14"/>
        <v>0</v>
      </c>
      <c r="AI97" s="251">
        <f t="shared" si="15"/>
        <v>0</v>
      </c>
      <c r="AJ97" s="243">
        <f t="shared" si="16"/>
        <v>0</v>
      </c>
      <c r="AK97" s="47"/>
    </row>
    <row r="98" spans="1:37" x14ac:dyDescent="0.45">
      <c r="A98" s="40"/>
      <c r="B98" s="175"/>
      <c r="C98" s="175"/>
      <c r="D98" s="175"/>
      <c r="E98" s="352" t="s">
        <v>86</v>
      </c>
      <c r="F98" s="352"/>
      <c r="G98" s="352"/>
      <c r="H98" s="352"/>
      <c r="I98" s="353"/>
      <c r="S98" s="47"/>
      <c r="T98" s="244" t="s">
        <v>152</v>
      </c>
      <c r="U98" s="262"/>
      <c r="V98" s="262"/>
      <c r="W98" s="262"/>
      <c r="X98" s="262"/>
      <c r="Y98" s="262"/>
      <c r="Z98" s="262"/>
      <c r="AA98" s="262"/>
      <c r="AB98" s="238"/>
      <c r="AC98" s="242"/>
      <c r="AD98" s="246"/>
      <c r="AE98" s="47"/>
      <c r="AF98" s="47"/>
      <c r="AG98" s="250">
        <f t="shared" si="13"/>
        <v>0</v>
      </c>
      <c r="AH98" s="251">
        <f t="shared" si="14"/>
        <v>0</v>
      </c>
      <c r="AI98" s="251">
        <f t="shared" si="15"/>
        <v>0</v>
      </c>
      <c r="AJ98" s="243">
        <f t="shared" si="16"/>
        <v>0</v>
      </c>
      <c r="AK98" s="47"/>
    </row>
    <row r="99" spans="1:37" ht="14.65" thickBot="1" x14ac:dyDescent="0.5">
      <c r="A99" s="72"/>
      <c r="B99" s="173"/>
      <c r="C99" s="173"/>
      <c r="D99" s="173"/>
      <c r="E99" s="329"/>
      <c r="F99" s="329"/>
      <c r="G99" s="329"/>
      <c r="H99" s="329"/>
      <c r="I99" s="330"/>
      <c r="S99" s="47"/>
      <c r="T99" s="281"/>
      <c r="U99" s="282" t="s">
        <v>153</v>
      </c>
      <c r="V99" s="301"/>
      <c r="W99" s="301"/>
      <c r="X99" s="301"/>
      <c r="Y99" s="301"/>
      <c r="Z99" s="301"/>
      <c r="AA99" s="301"/>
      <c r="AB99" s="283"/>
      <c r="AC99" s="276">
        <v>0.03</v>
      </c>
      <c r="AD99" s="177">
        <v>0</v>
      </c>
      <c r="AE99" s="47"/>
      <c r="AF99" s="47"/>
      <c r="AG99" s="250">
        <f t="shared" si="13"/>
        <v>0.03</v>
      </c>
      <c r="AH99" s="251">
        <f t="shared" si="14"/>
        <v>0</v>
      </c>
      <c r="AI99" s="251">
        <f t="shared" si="15"/>
        <v>0</v>
      </c>
      <c r="AJ99" s="243">
        <f t="shared" si="16"/>
        <v>0</v>
      </c>
      <c r="AK99" s="47"/>
    </row>
    <row r="100" spans="1:37" x14ac:dyDescent="0.45">
      <c r="A100" s="72"/>
      <c r="B100" s="173"/>
      <c r="C100" s="173"/>
      <c r="D100" s="173"/>
      <c r="E100" s="329"/>
      <c r="F100" s="329"/>
      <c r="G100" s="329"/>
      <c r="H100" s="329"/>
      <c r="I100" s="330"/>
      <c r="S100" s="47"/>
      <c r="T100" s="245" t="s">
        <v>154</v>
      </c>
      <c r="U100" s="262"/>
      <c r="V100" s="262"/>
      <c r="W100" s="262"/>
      <c r="X100" s="262"/>
      <c r="Y100" s="262"/>
      <c r="Z100" s="262"/>
      <c r="AA100" s="262"/>
      <c r="AB100" s="238"/>
      <c r="AC100" s="239">
        <f>SUM(AC52:AC99)</f>
        <v>2.1820897235621399</v>
      </c>
      <c r="AD100" s="246"/>
      <c r="AE100" s="47"/>
      <c r="AF100" s="47"/>
      <c r="AG100" s="284">
        <f>SUM(AG55:AG99)</f>
        <v>0.39048332954357878</v>
      </c>
      <c r="AH100" s="285">
        <f>SUM(AH55:AH99)</f>
        <v>0</v>
      </c>
      <c r="AI100" s="285">
        <f>SUM(AI55:AI99)</f>
        <v>0</v>
      </c>
      <c r="AJ100" s="286">
        <f>SUM(AJ55:AJ99)</f>
        <v>0.50750639401856168</v>
      </c>
      <c r="AK100" s="47"/>
    </row>
    <row r="101" spans="1:37" ht="15.75" x14ac:dyDescent="0.5">
      <c r="A101" s="72"/>
      <c r="B101" s="173"/>
      <c r="C101" s="173"/>
      <c r="D101" s="173"/>
      <c r="E101" s="173"/>
      <c r="F101" s="176"/>
      <c r="G101" s="176"/>
      <c r="H101" s="173"/>
      <c r="I101" s="93"/>
      <c r="S101" s="47"/>
      <c r="T101" s="245" t="s">
        <v>155</v>
      </c>
      <c r="U101" s="262"/>
      <c r="V101" s="262"/>
      <c r="W101" s="262"/>
      <c r="X101" s="262"/>
      <c r="Y101" s="262"/>
      <c r="Z101" s="262"/>
      <c r="AA101" s="262"/>
      <c r="AB101" s="238"/>
      <c r="AC101" s="239">
        <f>-100%</f>
        <v>-1</v>
      </c>
      <c r="AD101" s="246"/>
      <c r="AE101" s="47"/>
      <c r="AF101" s="47"/>
      <c r="AG101" s="47"/>
      <c r="AH101" s="47"/>
      <c r="AI101" s="47"/>
      <c r="AJ101" s="47"/>
      <c r="AK101" s="47"/>
    </row>
    <row r="102" spans="1:37" ht="14.65" thickBot="1" x14ac:dyDescent="0.5">
      <c r="A102" s="72"/>
      <c r="B102" s="173"/>
      <c r="C102" s="173"/>
      <c r="D102" s="173"/>
      <c r="E102" s="329" t="s">
        <v>87</v>
      </c>
      <c r="F102" s="329"/>
      <c r="G102" s="329"/>
      <c r="H102" s="329"/>
      <c r="I102" s="330"/>
      <c r="S102" s="47"/>
      <c r="T102" s="245" t="s">
        <v>156</v>
      </c>
      <c r="U102" s="301"/>
      <c r="V102" s="301"/>
      <c r="W102" s="301"/>
      <c r="X102" s="301"/>
      <c r="Y102" s="301"/>
      <c r="Z102" s="301"/>
      <c r="AA102" s="301"/>
      <c r="AB102" s="283"/>
      <c r="AC102" s="287">
        <f>-AA24</f>
        <v>-0.28410000000000002</v>
      </c>
      <c r="AD102" s="246"/>
      <c r="AE102" s="47"/>
      <c r="AF102" s="47"/>
      <c r="AG102" s="47"/>
      <c r="AH102" s="47"/>
      <c r="AI102" s="47"/>
      <c r="AJ102" s="47"/>
      <c r="AK102" s="47"/>
    </row>
    <row r="103" spans="1:37" x14ac:dyDescent="0.45">
      <c r="A103" s="72"/>
      <c r="B103" s="173"/>
      <c r="C103" s="173"/>
      <c r="D103" s="173"/>
      <c r="E103" s="329"/>
      <c r="F103" s="329"/>
      <c r="G103" s="329"/>
      <c r="H103" s="329"/>
      <c r="I103" s="330"/>
      <c r="S103" s="47"/>
      <c r="T103" s="190" t="s">
        <v>157</v>
      </c>
      <c r="U103" s="60"/>
      <c r="V103" s="60"/>
      <c r="W103" s="60"/>
      <c r="X103" s="60"/>
      <c r="Y103" s="60"/>
      <c r="Z103" s="60"/>
      <c r="AA103" s="60"/>
      <c r="AB103" s="288"/>
      <c r="AC103" s="70">
        <f>SUM(AC100:AC102)</f>
        <v>0.89798972356213991</v>
      </c>
      <c r="AD103" s="289"/>
      <c r="AE103" s="47"/>
      <c r="AF103" s="47"/>
      <c r="AG103" s="47"/>
      <c r="AH103" s="47"/>
      <c r="AI103" s="47"/>
      <c r="AJ103" s="47"/>
      <c r="AK103" s="47"/>
    </row>
    <row r="104" spans="1:37" ht="14.65" thickBot="1" x14ac:dyDescent="0.5">
      <c r="A104" s="72"/>
      <c r="B104" s="173"/>
      <c r="C104" s="173"/>
      <c r="D104" s="173"/>
      <c r="E104" s="329"/>
      <c r="F104" s="329"/>
      <c r="G104" s="329"/>
      <c r="H104" s="329"/>
      <c r="I104" s="330"/>
      <c r="S104" s="47"/>
      <c r="T104" s="463"/>
      <c r="U104" s="463"/>
      <c r="V104" s="463"/>
      <c r="W104" s="463"/>
      <c r="X104" s="463"/>
      <c r="Y104" s="463"/>
      <c r="Z104" s="463"/>
      <c r="AA104" s="463"/>
      <c r="AB104" s="463"/>
      <c r="AC104" s="463"/>
      <c r="AD104" s="180"/>
      <c r="AE104" s="47"/>
      <c r="AF104" s="47"/>
      <c r="AG104" s="47"/>
      <c r="AH104" s="47"/>
      <c r="AI104" s="47"/>
      <c r="AJ104" s="47"/>
      <c r="AK104" s="47"/>
    </row>
    <row r="105" spans="1:37" ht="15.75" x14ac:dyDescent="0.5">
      <c r="A105" s="72"/>
      <c r="B105" s="173"/>
      <c r="C105" s="173"/>
      <c r="D105" s="173"/>
      <c r="E105" s="173"/>
      <c r="F105" s="176"/>
      <c r="G105" s="173"/>
      <c r="H105" s="71"/>
      <c r="I105" s="93"/>
      <c r="S105" s="47"/>
      <c r="T105" s="464" t="s">
        <v>179</v>
      </c>
      <c r="U105" s="465"/>
      <c r="V105" s="465"/>
      <c r="W105" s="465"/>
      <c r="X105" s="465"/>
      <c r="Y105" s="465"/>
      <c r="Z105" s="465"/>
      <c r="AA105" s="465"/>
      <c r="AB105" s="465"/>
      <c r="AC105" s="466"/>
      <c r="AD105" s="180"/>
      <c r="AE105" s="47"/>
      <c r="AF105" s="47"/>
      <c r="AG105" s="47"/>
      <c r="AH105" s="47"/>
      <c r="AI105" s="47"/>
      <c r="AJ105" s="47"/>
      <c r="AK105" s="47"/>
    </row>
    <row r="106" spans="1:37" ht="15.75" x14ac:dyDescent="0.5">
      <c r="A106" s="72"/>
      <c r="B106" s="173"/>
      <c r="C106" s="173"/>
      <c r="D106" s="173"/>
      <c r="E106" s="331" t="s">
        <v>88</v>
      </c>
      <c r="F106" s="331"/>
      <c r="G106" s="331"/>
      <c r="H106" s="331"/>
      <c r="I106" s="332"/>
      <c r="S106" s="47"/>
      <c r="T106" s="467" t="s">
        <v>158</v>
      </c>
      <c r="U106" s="468"/>
      <c r="V106" s="468"/>
      <c r="W106" s="468"/>
      <c r="X106" s="468"/>
      <c r="Y106" s="468"/>
      <c r="Z106" s="468"/>
      <c r="AA106" s="469"/>
      <c r="AB106" s="473" t="s">
        <v>159</v>
      </c>
      <c r="AC106" s="475" t="s">
        <v>160</v>
      </c>
      <c r="AD106" s="180"/>
      <c r="AE106" s="47"/>
      <c r="AF106" s="47"/>
      <c r="AG106" s="47"/>
      <c r="AH106" s="47"/>
      <c r="AI106" s="47"/>
      <c r="AJ106" s="47"/>
      <c r="AK106" s="47"/>
    </row>
    <row r="107" spans="1:37" ht="14.65" thickBot="1" x14ac:dyDescent="0.5">
      <c r="A107" s="72"/>
      <c r="B107" s="173"/>
      <c r="C107" s="173"/>
      <c r="D107" s="173"/>
      <c r="E107" s="333" t="s">
        <v>80</v>
      </c>
      <c r="F107" s="333"/>
      <c r="G107" s="333"/>
      <c r="H107" s="333"/>
      <c r="I107" s="334"/>
      <c r="S107" s="47"/>
      <c r="T107" s="470"/>
      <c r="U107" s="471"/>
      <c r="V107" s="471"/>
      <c r="W107" s="471"/>
      <c r="X107" s="471"/>
      <c r="Y107" s="471"/>
      <c r="Z107" s="471"/>
      <c r="AA107" s="472"/>
      <c r="AB107" s="474"/>
      <c r="AC107" s="476"/>
      <c r="AD107" s="180"/>
      <c r="AE107" s="47"/>
      <c r="AF107" s="180"/>
      <c r="AG107" s="180"/>
      <c r="AH107" s="180"/>
      <c r="AI107" s="180"/>
      <c r="AJ107" s="180"/>
      <c r="AK107" s="180"/>
    </row>
    <row r="108" spans="1:37" x14ac:dyDescent="0.45">
      <c r="A108" s="43"/>
      <c r="B108" s="174"/>
      <c r="C108" s="174"/>
      <c r="D108" s="174"/>
      <c r="E108" s="335"/>
      <c r="F108" s="335"/>
      <c r="G108" s="335"/>
      <c r="H108" s="335"/>
      <c r="I108" s="336"/>
      <c r="S108" s="47"/>
      <c r="T108" s="290" t="s">
        <v>161</v>
      </c>
      <c r="U108" s="71"/>
      <c r="V108" s="71"/>
      <c r="W108" s="71"/>
      <c r="X108" s="71"/>
      <c r="Y108" s="71"/>
      <c r="Z108" s="71"/>
      <c r="AA108" s="71"/>
      <c r="AB108" s="291" t="s">
        <v>162</v>
      </c>
      <c r="AC108" s="292">
        <f>AG100</f>
        <v>0.39048332954357878</v>
      </c>
      <c r="AD108" s="180"/>
      <c r="AE108" s="47"/>
      <c r="AF108" s="180"/>
      <c r="AG108" s="180"/>
      <c r="AH108" s="180"/>
      <c r="AI108" s="180"/>
      <c r="AJ108" s="180"/>
      <c r="AK108" s="180"/>
    </row>
    <row r="109" spans="1:37" x14ac:dyDescent="0.45">
      <c r="S109" s="47"/>
      <c r="T109" s="290" t="s">
        <v>163</v>
      </c>
      <c r="U109" s="71"/>
      <c r="V109" s="71"/>
      <c r="W109" s="71"/>
      <c r="X109" s="71"/>
      <c r="Y109" s="71"/>
      <c r="Z109" s="71"/>
      <c r="AA109" s="71"/>
      <c r="AB109" s="291" t="s">
        <v>164</v>
      </c>
      <c r="AC109" s="292">
        <f>AH100</f>
        <v>0</v>
      </c>
      <c r="AD109" s="180"/>
      <c r="AE109" s="47"/>
      <c r="AF109" s="180"/>
      <c r="AG109" s="180"/>
      <c r="AH109" s="180"/>
      <c r="AI109" s="180"/>
      <c r="AJ109" s="180"/>
      <c r="AK109" s="180"/>
    </row>
    <row r="110" spans="1:37" x14ac:dyDescent="0.45">
      <c r="S110" s="47"/>
      <c r="T110" s="290" t="s">
        <v>165</v>
      </c>
      <c r="U110" s="71"/>
      <c r="V110" s="71"/>
      <c r="W110" s="71"/>
      <c r="X110" s="71"/>
      <c r="Y110" s="71"/>
      <c r="Z110" s="71"/>
      <c r="AA110" s="71"/>
      <c r="AB110" s="291" t="s">
        <v>166</v>
      </c>
      <c r="AC110" s="292">
        <f>AI100</f>
        <v>0</v>
      </c>
      <c r="AD110" s="180"/>
      <c r="AE110" s="47"/>
      <c r="AF110" s="180"/>
      <c r="AG110" s="180"/>
      <c r="AH110" s="180"/>
      <c r="AI110" s="180"/>
      <c r="AJ110" s="180"/>
      <c r="AK110" s="180"/>
    </row>
    <row r="111" spans="1:37" ht="14.65" thickBot="1" x14ac:dyDescent="0.5">
      <c r="S111" s="47"/>
      <c r="T111" s="293" t="s">
        <v>167</v>
      </c>
      <c r="U111" s="294"/>
      <c r="V111" s="294"/>
      <c r="W111" s="294"/>
      <c r="X111" s="294"/>
      <c r="Y111" s="294"/>
      <c r="Z111" s="294"/>
      <c r="AA111" s="294"/>
      <c r="AB111" s="295" t="s">
        <v>168</v>
      </c>
      <c r="AC111" s="296">
        <f>AJ100</f>
        <v>0.50750639401856168</v>
      </c>
      <c r="AD111" s="180"/>
      <c r="AE111" s="47"/>
      <c r="AF111" s="180"/>
      <c r="AG111" s="180"/>
      <c r="AH111" s="180"/>
      <c r="AI111" s="180"/>
      <c r="AJ111" s="180"/>
      <c r="AK111" s="180"/>
    </row>
    <row r="112" spans="1:37" ht="14.65" thickBot="1" x14ac:dyDescent="0.5">
      <c r="S112" s="47"/>
      <c r="T112" s="297" t="s">
        <v>24</v>
      </c>
      <c r="U112" s="298"/>
      <c r="V112" s="298"/>
      <c r="W112" s="298"/>
      <c r="X112" s="298"/>
      <c r="Y112" s="298"/>
      <c r="Z112" s="298"/>
      <c r="AA112" s="298"/>
      <c r="AB112" s="298"/>
      <c r="AC112" s="299">
        <f>SUM(AC108:AC111)</f>
        <v>0.89798972356214046</v>
      </c>
      <c r="AD112" s="180"/>
      <c r="AE112" s="47"/>
      <c r="AF112" s="180"/>
      <c r="AG112" s="180"/>
      <c r="AH112" s="180"/>
      <c r="AI112" s="180"/>
      <c r="AJ112" s="180"/>
      <c r="AK112" s="180"/>
    </row>
    <row r="113" spans="19:37" x14ac:dyDescent="0.45"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180"/>
      <c r="AE113" s="47"/>
      <c r="AF113" s="47"/>
      <c r="AG113" s="47"/>
      <c r="AH113" s="47"/>
      <c r="AI113" s="47"/>
      <c r="AJ113" s="47"/>
      <c r="AK113" s="47"/>
    </row>
    <row r="114" spans="19:37" x14ac:dyDescent="0.45">
      <c r="S114" s="47"/>
      <c r="T114" s="318" t="s">
        <v>169</v>
      </c>
      <c r="U114" s="319"/>
      <c r="V114" s="92" t="s">
        <v>170</v>
      </c>
      <c r="W114" s="92"/>
      <c r="X114" s="320">
        <v>0.7</v>
      </c>
      <c r="Y114" s="92" t="s">
        <v>178</v>
      </c>
      <c r="Z114" s="92"/>
      <c r="AA114" s="321">
        <f>1-X114</f>
        <v>0.30000000000000004</v>
      </c>
      <c r="AB114" s="92"/>
      <c r="AC114" s="322"/>
      <c r="AD114" s="180"/>
      <c r="AE114" s="47"/>
      <c r="AF114" s="47"/>
      <c r="AG114" s="47"/>
      <c r="AH114" s="47"/>
      <c r="AI114" s="47"/>
      <c r="AJ114" s="47"/>
      <c r="AK114" s="47"/>
    </row>
    <row r="115" spans="19:37" x14ac:dyDescent="0.45">
      <c r="S115" s="47"/>
      <c r="T115" s="443" t="s">
        <v>158</v>
      </c>
      <c r="U115" s="444"/>
      <c r="V115" s="444"/>
      <c r="W115" s="444"/>
      <c r="X115" s="444"/>
      <c r="Y115" s="444"/>
      <c r="Z115" s="444"/>
      <c r="AA115" s="445"/>
      <c r="AB115" s="449" t="s">
        <v>159</v>
      </c>
      <c r="AC115" s="449" t="s">
        <v>160</v>
      </c>
      <c r="AD115" s="180"/>
      <c r="AE115" s="47"/>
      <c r="AF115" s="180"/>
      <c r="AG115" s="180"/>
      <c r="AH115" s="180"/>
      <c r="AI115" s="180"/>
      <c r="AJ115" s="180"/>
      <c r="AK115" s="180"/>
    </row>
    <row r="116" spans="19:37" ht="14.65" thickBot="1" x14ac:dyDescent="0.5">
      <c r="S116" s="47"/>
      <c r="T116" s="446"/>
      <c r="U116" s="447"/>
      <c r="V116" s="447"/>
      <c r="W116" s="447"/>
      <c r="X116" s="447"/>
      <c r="Y116" s="447"/>
      <c r="Z116" s="447"/>
      <c r="AA116" s="448"/>
      <c r="AB116" s="450"/>
      <c r="AC116" s="450"/>
      <c r="AD116" s="180"/>
      <c r="AE116" s="47"/>
      <c r="AF116" s="180"/>
      <c r="AG116" s="180"/>
      <c r="AH116" s="180"/>
      <c r="AI116" s="180"/>
      <c r="AJ116" s="180"/>
      <c r="AK116" s="180"/>
    </row>
    <row r="117" spans="19:37" x14ac:dyDescent="0.45">
      <c r="S117" s="47"/>
      <c r="T117" s="323" t="s">
        <v>171</v>
      </c>
      <c r="U117" s="302"/>
      <c r="V117" s="302"/>
      <c r="W117" s="302"/>
      <c r="X117" s="303">
        <f>I82</f>
        <v>0.6974214486629251</v>
      </c>
      <c r="Y117" s="302"/>
      <c r="Z117" s="303">
        <f>AC108</f>
        <v>0.39048332954357878</v>
      </c>
      <c r="AA117" s="302"/>
      <c r="AB117" s="304" t="s">
        <v>162</v>
      </c>
      <c r="AC117" s="324">
        <f>X117*X$114+Z117*AA$114</f>
        <v>0.60534001292712114</v>
      </c>
      <c r="AD117" s="180"/>
      <c r="AE117" s="47"/>
      <c r="AF117" s="180"/>
      <c r="AG117" s="180"/>
      <c r="AH117" s="180"/>
      <c r="AI117" s="180"/>
      <c r="AJ117" s="180"/>
      <c r="AK117" s="180"/>
    </row>
    <row r="118" spans="19:37" x14ac:dyDescent="0.45">
      <c r="S118" s="47"/>
      <c r="T118" s="323" t="s">
        <v>163</v>
      </c>
      <c r="U118" s="302"/>
      <c r="V118" s="302"/>
      <c r="W118" s="302"/>
      <c r="X118" s="303">
        <f>I83</f>
        <v>0</v>
      </c>
      <c r="Y118" s="302"/>
      <c r="Z118" s="303">
        <f t="shared" ref="Z118:Z120" si="17">AC109</f>
        <v>0</v>
      </c>
      <c r="AA118" s="302"/>
      <c r="AB118" s="304" t="s">
        <v>164</v>
      </c>
      <c r="AC118" s="324">
        <f t="shared" ref="AC118:AC120" si="18">X118*X$114+Z118*AA$114</f>
        <v>0</v>
      </c>
      <c r="AD118" s="180"/>
      <c r="AE118" s="47"/>
      <c r="AF118" s="180"/>
      <c r="AG118" s="180"/>
      <c r="AH118" s="180"/>
      <c r="AI118" s="180"/>
      <c r="AJ118" s="180"/>
      <c r="AK118" s="180"/>
    </row>
    <row r="119" spans="19:37" x14ac:dyDescent="0.45">
      <c r="S119" s="47"/>
      <c r="T119" s="323" t="s">
        <v>165</v>
      </c>
      <c r="U119" s="302"/>
      <c r="V119" s="302"/>
      <c r="W119" s="302"/>
      <c r="X119" s="303">
        <f>I84</f>
        <v>0</v>
      </c>
      <c r="Y119" s="302"/>
      <c r="Z119" s="303">
        <f t="shared" si="17"/>
        <v>0</v>
      </c>
      <c r="AA119" s="302"/>
      <c r="AB119" s="304" t="s">
        <v>166</v>
      </c>
      <c r="AC119" s="324">
        <f t="shared" si="18"/>
        <v>0</v>
      </c>
      <c r="AD119" s="180"/>
      <c r="AE119" s="47"/>
      <c r="AF119" s="47"/>
      <c r="AG119" s="47"/>
      <c r="AH119" s="47"/>
      <c r="AI119" s="47"/>
      <c r="AJ119" s="47"/>
      <c r="AK119" s="47"/>
    </row>
    <row r="120" spans="19:37" x14ac:dyDescent="0.45">
      <c r="S120" s="47"/>
      <c r="T120" s="323" t="s">
        <v>167</v>
      </c>
      <c r="U120" s="302"/>
      <c r="V120" s="302"/>
      <c r="W120" s="302"/>
      <c r="X120" s="303">
        <f>I85</f>
        <v>0</v>
      </c>
      <c r="Y120" s="302"/>
      <c r="Z120" s="303">
        <f t="shared" si="17"/>
        <v>0.50750639401856168</v>
      </c>
      <c r="AA120" s="302"/>
      <c r="AB120" s="304" t="s">
        <v>168</v>
      </c>
      <c r="AC120" s="324">
        <f t="shared" si="18"/>
        <v>0.15225191820556852</v>
      </c>
      <c r="AD120" s="180"/>
      <c r="AE120" s="47"/>
      <c r="AF120" s="180"/>
      <c r="AG120" s="180"/>
      <c r="AH120" s="180"/>
      <c r="AI120" s="180"/>
      <c r="AJ120" s="180"/>
      <c r="AK120" s="180"/>
    </row>
    <row r="121" spans="19:37" x14ac:dyDescent="0.45">
      <c r="S121" s="47"/>
      <c r="T121" s="305" t="s">
        <v>24</v>
      </c>
      <c r="U121" s="306"/>
      <c r="V121" s="306"/>
      <c r="W121" s="306"/>
      <c r="X121" s="307">
        <f>SUM(X117:X120)</f>
        <v>0.6974214486629251</v>
      </c>
      <c r="Y121" s="306"/>
      <c r="Z121" s="307">
        <f>SUM(Z117:Z120)</f>
        <v>0.89798972356214046</v>
      </c>
      <c r="AA121" s="306"/>
      <c r="AB121" s="306"/>
      <c r="AC121" s="308">
        <f>SUM(AC117:AC120)</f>
        <v>0.75759193113268963</v>
      </c>
      <c r="AD121" s="180"/>
      <c r="AE121" s="47"/>
      <c r="AF121" s="180"/>
      <c r="AG121" s="180"/>
      <c r="AH121" s="180"/>
      <c r="AI121" s="180"/>
      <c r="AJ121" s="180"/>
      <c r="AK121" s="180"/>
    </row>
    <row r="122" spans="19:37" x14ac:dyDescent="0.45">
      <c r="S122" s="47"/>
      <c r="AD122" s="180"/>
      <c r="AE122" s="47"/>
      <c r="AF122" s="47"/>
      <c r="AG122" s="47"/>
      <c r="AH122" s="47"/>
      <c r="AI122" s="47"/>
      <c r="AJ122" s="47"/>
      <c r="AK122" s="180"/>
    </row>
    <row r="123" spans="19:37" x14ac:dyDescent="0.45">
      <c r="S123" s="47"/>
      <c r="T123" s="47"/>
      <c r="U123" s="47"/>
      <c r="AK123" s="47"/>
    </row>
    <row r="124" spans="19:37" x14ac:dyDescent="0.45">
      <c r="S124" s="47"/>
      <c r="T124" s="451" t="s">
        <v>62</v>
      </c>
      <c r="U124" s="452"/>
      <c r="V124" s="452"/>
      <c r="W124" s="452"/>
      <c r="X124" s="452"/>
      <c r="Y124" s="452"/>
      <c r="Z124" s="452"/>
      <c r="AA124" s="452"/>
      <c r="AB124" s="452"/>
      <c r="AC124" s="453"/>
      <c r="AK124" s="47"/>
    </row>
    <row r="125" spans="19:37" x14ac:dyDescent="0.45">
      <c r="S125" s="47"/>
      <c r="T125" s="37" t="s">
        <v>26</v>
      </c>
      <c r="U125" s="38"/>
      <c r="V125" s="38"/>
      <c r="W125" s="38"/>
      <c r="X125" s="38"/>
      <c r="Y125" s="38"/>
      <c r="Z125" s="38"/>
      <c r="AA125" s="38"/>
      <c r="AB125" s="38"/>
      <c r="AC125" s="39"/>
      <c r="AK125" s="47"/>
    </row>
    <row r="126" spans="19:37" x14ac:dyDescent="0.45">
      <c r="S126" s="47"/>
      <c r="T126" s="40" t="s">
        <v>27</v>
      </c>
      <c r="U126" s="41"/>
      <c r="V126" s="41"/>
      <c r="W126" s="121">
        <v>39</v>
      </c>
      <c r="X126" s="42" t="s">
        <v>28</v>
      </c>
      <c r="Y126" s="309" t="s">
        <v>172</v>
      </c>
      <c r="Z126" s="41"/>
      <c r="AA126" s="41"/>
      <c r="AB126" s="120">
        <v>12.76</v>
      </c>
      <c r="AC126" s="42" t="s">
        <v>29</v>
      </c>
    </row>
    <row r="127" spans="19:37" x14ac:dyDescent="0.45">
      <c r="S127" s="47"/>
      <c r="T127" s="43" t="s">
        <v>173</v>
      </c>
      <c r="U127" s="44"/>
      <c r="V127" s="44"/>
      <c r="W127" s="310">
        <v>40</v>
      </c>
      <c r="X127" s="45" t="s">
        <v>28</v>
      </c>
      <c r="Y127" s="311" t="s">
        <v>174</v>
      </c>
      <c r="Z127" s="44"/>
      <c r="AA127" s="44"/>
      <c r="AB127" s="312">
        <v>15.72</v>
      </c>
      <c r="AC127" s="45" t="s">
        <v>29</v>
      </c>
    </row>
    <row r="128" spans="19:37" x14ac:dyDescent="0.45">
      <c r="S128" s="47"/>
      <c r="T128" s="43" t="s">
        <v>30</v>
      </c>
      <c r="U128" s="44"/>
      <c r="V128" s="44"/>
      <c r="W128" s="46">
        <f>W126/W127</f>
        <v>0.97499999999999998</v>
      </c>
      <c r="X128" s="45"/>
      <c r="Y128" s="43" t="s">
        <v>175</v>
      </c>
      <c r="Z128" s="44"/>
      <c r="AA128" s="44"/>
      <c r="AB128" s="46">
        <f>AB126/AB127</f>
        <v>0.81170483460559795</v>
      </c>
      <c r="AC128" s="45"/>
    </row>
    <row r="129" spans="19:29" x14ac:dyDescent="0.45"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</row>
    <row r="130" spans="19:29" x14ac:dyDescent="0.45">
      <c r="S130" s="47"/>
      <c r="T130" s="454"/>
      <c r="U130" s="455"/>
      <c r="V130" s="456"/>
      <c r="W130" s="48" t="s">
        <v>31</v>
      </c>
      <c r="X130" s="48" t="s">
        <v>32</v>
      </c>
      <c r="Y130" s="48" t="s">
        <v>33</v>
      </c>
      <c r="Z130" s="48" t="s">
        <v>34</v>
      </c>
      <c r="AA130" s="179" t="s">
        <v>24</v>
      </c>
      <c r="AB130" s="47"/>
      <c r="AC130" s="47"/>
    </row>
    <row r="131" spans="19:29" x14ac:dyDescent="0.45">
      <c r="S131" s="47"/>
      <c r="T131" s="457" t="s">
        <v>176</v>
      </c>
      <c r="U131" s="458"/>
      <c r="V131" s="459"/>
      <c r="W131" s="49">
        <f>AC117</f>
        <v>0.60534001292712114</v>
      </c>
      <c r="X131" s="49">
        <f>AC118</f>
        <v>0</v>
      </c>
      <c r="Y131" s="49">
        <f>AC119</f>
        <v>0</v>
      </c>
      <c r="Z131" s="49">
        <f>AC120</f>
        <v>0.15225191820556852</v>
      </c>
      <c r="AA131" s="50">
        <f>SUM(W131:Z131)</f>
        <v>0.75759193113268963</v>
      </c>
      <c r="AB131" s="47"/>
      <c r="AC131" s="47"/>
    </row>
    <row r="132" spans="19:29" x14ac:dyDescent="0.45">
      <c r="S132" s="47"/>
      <c r="T132" s="477" t="s">
        <v>35</v>
      </c>
      <c r="U132" s="478"/>
      <c r="V132" s="479"/>
      <c r="W132" s="51"/>
      <c r="X132" s="52">
        <f>W128</f>
        <v>0.97499999999999998</v>
      </c>
      <c r="Y132" s="51"/>
      <c r="Z132" s="52">
        <f>W128</f>
        <v>0.97499999999999998</v>
      </c>
      <c r="AA132" s="51"/>
      <c r="AB132" s="47"/>
      <c r="AC132" s="47"/>
    </row>
    <row r="133" spans="19:29" ht="14.65" thickBot="1" x14ac:dyDescent="0.5">
      <c r="S133" s="47"/>
      <c r="T133" s="480" t="s">
        <v>177</v>
      </c>
      <c r="U133" s="481"/>
      <c r="V133" s="482"/>
      <c r="W133" s="53"/>
      <c r="X133" s="53"/>
      <c r="Y133" s="54">
        <f>AB128</f>
        <v>0.81170483460559795</v>
      </c>
      <c r="Z133" s="54">
        <f>AB128</f>
        <v>0.81170483460559795</v>
      </c>
      <c r="AA133" s="53"/>
      <c r="AB133" s="47"/>
      <c r="AC133" s="47"/>
    </row>
    <row r="134" spans="19:29" x14ac:dyDescent="0.45">
      <c r="S134" s="47"/>
      <c r="T134" s="483" t="s">
        <v>36</v>
      </c>
      <c r="U134" s="484"/>
      <c r="V134" s="485"/>
      <c r="W134" s="55">
        <f>W131</f>
        <v>0.60534001292712114</v>
      </c>
      <c r="X134" s="55">
        <f>X131*X132</f>
        <v>0</v>
      </c>
      <c r="Y134" s="55">
        <f>Y131*Y133</f>
        <v>0</v>
      </c>
      <c r="Z134" s="55">
        <f>Z131*Z132*Z133</f>
        <v>0.12049402763330012</v>
      </c>
      <c r="AA134" s="56">
        <f>SUM(W134:Z134)</f>
        <v>0.72583404056042122</v>
      </c>
      <c r="AB134" s="47"/>
      <c r="AC134" s="47"/>
    </row>
    <row r="135" spans="19:29" x14ac:dyDescent="0.45">
      <c r="S135" s="47"/>
      <c r="T135" s="313" t="s">
        <v>60</v>
      </c>
      <c r="U135" s="314"/>
      <c r="V135" s="314"/>
      <c r="W135" s="315"/>
      <c r="X135" s="316"/>
      <c r="Y135" s="315"/>
      <c r="Z135" s="315"/>
      <c r="AA135" s="317">
        <f>SUM(AA134:AA134)</f>
        <v>0.72583404056042122</v>
      </c>
      <c r="AB135" s="47"/>
      <c r="AC135" s="47"/>
    </row>
    <row r="136" spans="19:29" x14ac:dyDescent="0.45">
      <c r="S136" s="47"/>
      <c r="T136" s="47"/>
      <c r="U136" s="47"/>
    </row>
    <row r="137" spans="19:29" x14ac:dyDescent="0.45">
      <c r="S137" s="47"/>
      <c r="T137" s="47"/>
      <c r="U137" s="47"/>
    </row>
    <row r="138" spans="19:29" x14ac:dyDescent="0.45">
      <c r="S138" s="47"/>
      <c r="T138" s="47"/>
      <c r="U138" s="47"/>
    </row>
    <row r="139" spans="19:29" x14ac:dyDescent="0.45">
      <c r="S139" s="47"/>
      <c r="T139" s="47"/>
      <c r="U139" s="47"/>
    </row>
    <row r="140" spans="19:29" x14ac:dyDescent="0.45">
      <c r="S140" s="47"/>
      <c r="T140" s="47"/>
      <c r="U140" s="47"/>
    </row>
    <row r="141" spans="19:29" x14ac:dyDescent="0.45">
      <c r="S141" s="47"/>
      <c r="T141" s="47"/>
      <c r="U141" s="47"/>
    </row>
    <row r="142" spans="19:29" x14ac:dyDescent="0.45">
      <c r="S142" s="47"/>
      <c r="T142" s="47"/>
      <c r="U142" s="47"/>
    </row>
    <row r="143" spans="19:29" x14ac:dyDescent="0.45">
      <c r="S143" s="47"/>
      <c r="T143" s="47"/>
      <c r="U143" s="47"/>
    </row>
    <row r="144" spans="19:29" x14ac:dyDescent="0.45">
      <c r="S144" s="47"/>
      <c r="T144" s="47"/>
      <c r="U144" s="47"/>
    </row>
    <row r="145" spans="19:21" x14ac:dyDescent="0.45">
      <c r="S145" s="47"/>
      <c r="T145" s="47"/>
      <c r="U145" s="47"/>
    </row>
    <row r="146" spans="19:21" x14ac:dyDescent="0.45">
      <c r="S146" s="47"/>
      <c r="T146" s="47"/>
      <c r="U146" s="47"/>
    </row>
    <row r="147" spans="19:21" x14ac:dyDescent="0.45">
      <c r="S147" s="47"/>
      <c r="T147" s="47"/>
      <c r="U147" s="47"/>
    </row>
    <row r="148" spans="19:21" x14ac:dyDescent="0.45">
      <c r="S148" s="47"/>
      <c r="T148" s="47"/>
      <c r="U148" s="47"/>
    </row>
    <row r="149" spans="19:21" x14ac:dyDescent="0.45">
      <c r="S149" s="47"/>
      <c r="T149" s="47"/>
      <c r="U149" s="47"/>
    </row>
    <row r="150" spans="19:21" x14ac:dyDescent="0.45">
      <c r="S150" s="47"/>
      <c r="T150" s="47"/>
      <c r="U150" s="47"/>
    </row>
    <row r="151" spans="19:21" x14ac:dyDescent="0.45">
      <c r="S151" s="47"/>
      <c r="T151" s="47"/>
      <c r="U151" s="47"/>
    </row>
    <row r="152" spans="19:21" x14ac:dyDescent="0.45">
      <c r="S152" s="47"/>
      <c r="T152" s="47"/>
      <c r="U152" s="47"/>
    </row>
    <row r="153" spans="19:21" x14ac:dyDescent="0.45">
      <c r="S153" s="47"/>
      <c r="T153" s="47"/>
      <c r="U153" s="47"/>
    </row>
    <row r="154" spans="19:21" x14ac:dyDescent="0.45">
      <c r="S154" s="47"/>
      <c r="T154" s="47"/>
      <c r="U154" s="47"/>
    </row>
    <row r="155" spans="19:21" x14ac:dyDescent="0.45">
      <c r="S155" s="47"/>
      <c r="T155" s="47"/>
      <c r="U155" s="47"/>
    </row>
    <row r="156" spans="19:21" x14ac:dyDescent="0.45">
      <c r="S156" s="47"/>
      <c r="T156" s="47"/>
      <c r="U156" s="47"/>
    </row>
    <row r="157" spans="19:21" x14ac:dyDescent="0.45">
      <c r="S157" s="47"/>
      <c r="T157" s="47"/>
      <c r="U157" s="47"/>
    </row>
    <row r="158" spans="19:21" x14ac:dyDescent="0.45">
      <c r="S158" s="47"/>
      <c r="T158" s="47"/>
      <c r="U158" s="47"/>
    </row>
    <row r="159" spans="19:21" x14ac:dyDescent="0.45">
      <c r="S159" s="47"/>
      <c r="T159" s="47"/>
      <c r="U159" s="47"/>
    </row>
    <row r="160" spans="19:21" x14ac:dyDescent="0.45">
      <c r="S160" s="47"/>
      <c r="T160" s="47"/>
      <c r="U160" s="47"/>
    </row>
    <row r="161" spans="19:21" x14ac:dyDescent="0.45">
      <c r="S161" s="47"/>
      <c r="T161" s="47"/>
      <c r="U161" s="47"/>
    </row>
    <row r="162" spans="19:21" x14ac:dyDescent="0.45">
      <c r="S162" s="47"/>
      <c r="T162" s="47"/>
      <c r="U162" s="47"/>
    </row>
    <row r="163" spans="19:21" x14ac:dyDescent="0.45">
      <c r="S163" s="47"/>
      <c r="T163" s="47"/>
      <c r="U163" s="47"/>
    </row>
    <row r="164" spans="19:21" x14ac:dyDescent="0.45">
      <c r="S164" s="47"/>
      <c r="T164" s="47"/>
      <c r="U164" s="47"/>
    </row>
    <row r="165" spans="19:21" x14ac:dyDescent="0.45">
      <c r="S165" s="47"/>
      <c r="T165" s="47"/>
      <c r="U165" s="47"/>
    </row>
    <row r="166" spans="19:21" x14ac:dyDescent="0.45">
      <c r="S166" s="47"/>
      <c r="T166" s="47"/>
      <c r="U166" s="47"/>
    </row>
    <row r="167" spans="19:21" x14ac:dyDescent="0.45">
      <c r="S167" s="47"/>
      <c r="T167" s="47"/>
      <c r="U167" s="47"/>
    </row>
    <row r="168" spans="19:21" x14ac:dyDescent="0.45">
      <c r="S168" s="47"/>
      <c r="T168" s="47"/>
      <c r="U168" s="47"/>
    </row>
    <row r="169" spans="19:21" x14ac:dyDescent="0.45">
      <c r="S169" s="47"/>
      <c r="T169" s="47"/>
      <c r="U169" s="47"/>
    </row>
    <row r="170" spans="19:21" x14ac:dyDescent="0.45">
      <c r="S170" s="47"/>
      <c r="T170" s="47"/>
      <c r="U170" s="47"/>
    </row>
    <row r="171" spans="19:21" x14ac:dyDescent="0.45">
      <c r="S171" s="47"/>
      <c r="T171" s="47"/>
      <c r="U171" s="47"/>
    </row>
    <row r="172" spans="19:21" x14ac:dyDescent="0.45">
      <c r="S172" s="47"/>
      <c r="T172" s="47"/>
      <c r="U172" s="47"/>
    </row>
    <row r="173" spans="19:21" x14ac:dyDescent="0.45">
      <c r="S173" s="47"/>
      <c r="T173" s="47"/>
      <c r="U173" s="47"/>
    </row>
    <row r="174" spans="19:21" x14ac:dyDescent="0.45">
      <c r="S174" s="47"/>
      <c r="T174" s="47"/>
      <c r="U174" s="47"/>
    </row>
    <row r="175" spans="19:21" x14ac:dyDescent="0.45">
      <c r="S175" s="47"/>
      <c r="T175" s="47"/>
      <c r="U175" s="47"/>
    </row>
    <row r="176" spans="19:21" x14ac:dyDescent="0.45">
      <c r="S176" s="47"/>
      <c r="T176" s="47"/>
      <c r="U176" s="47"/>
    </row>
    <row r="177" spans="19:21" x14ac:dyDescent="0.45">
      <c r="S177" s="47"/>
      <c r="T177" s="256"/>
      <c r="U177" s="256"/>
    </row>
    <row r="178" spans="19:21" x14ac:dyDescent="0.45">
      <c r="S178" s="47"/>
      <c r="T178" s="47"/>
      <c r="U178" s="47"/>
    </row>
    <row r="179" spans="19:21" x14ac:dyDescent="0.45">
      <c r="S179" s="47"/>
      <c r="T179" s="47"/>
      <c r="U179" s="47"/>
    </row>
    <row r="180" spans="19:21" x14ac:dyDescent="0.45">
      <c r="S180" s="47"/>
      <c r="T180" s="47"/>
      <c r="U180" s="47"/>
    </row>
    <row r="181" spans="19:21" x14ac:dyDescent="0.45">
      <c r="S181" s="47"/>
      <c r="T181" s="47"/>
      <c r="U181" s="47"/>
    </row>
    <row r="182" spans="19:21" x14ac:dyDescent="0.45">
      <c r="S182" s="47"/>
      <c r="T182" s="47"/>
      <c r="U182" s="47"/>
    </row>
    <row r="183" spans="19:21" x14ac:dyDescent="0.45">
      <c r="S183" s="47"/>
      <c r="T183" s="47"/>
      <c r="U183" s="47"/>
    </row>
    <row r="184" spans="19:21" x14ac:dyDescent="0.45">
      <c r="S184" s="47"/>
      <c r="T184" s="47"/>
      <c r="U184" s="47"/>
    </row>
    <row r="185" spans="19:21" x14ac:dyDescent="0.45">
      <c r="S185" s="47"/>
      <c r="T185" s="47"/>
      <c r="U185" s="47"/>
    </row>
    <row r="186" spans="19:21" x14ac:dyDescent="0.45">
      <c r="S186" s="47"/>
      <c r="T186" s="47"/>
      <c r="U186" s="47"/>
    </row>
    <row r="187" spans="19:21" x14ac:dyDescent="0.45">
      <c r="S187" s="47"/>
      <c r="T187" s="47"/>
      <c r="U187" s="47"/>
    </row>
    <row r="188" spans="19:21" x14ac:dyDescent="0.45">
      <c r="S188" s="47"/>
      <c r="T188" s="47"/>
      <c r="U188" s="47"/>
    </row>
    <row r="189" spans="19:21" x14ac:dyDescent="0.45">
      <c r="S189" s="47"/>
      <c r="T189" s="47"/>
      <c r="U189" s="47"/>
    </row>
    <row r="190" spans="19:21" x14ac:dyDescent="0.45">
      <c r="S190" s="47"/>
      <c r="T190" s="47"/>
      <c r="U190" s="47"/>
    </row>
    <row r="191" spans="19:21" x14ac:dyDescent="0.45">
      <c r="S191" s="256"/>
      <c r="T191" s="47"/>
      <c r="U191" s="47"/>
    </row>
    <row r="192" spans="19:21" x14ac:dyDescent="0.45">
      <c r="S192" s="47"/>
      <c r="T192" s="47"/>
      <c r="U192" s="47"/>
    </row>
    <row r="193" spans="19:21" x14ac:dyDescent="0.45">
      <c r="S193" s="47"/>
      <c r="T193" s="180"/>
      <c r="U193" s="180"/>
    </row>
    <row r="194" spans="19:21" x14ac:dyDescent="0.45">
      <c r="S194" s="47"/>
      <c r="T194" s="180"/>
      <c r="U194" s="180"/>
    </row>
    <row r="195" spans="19:21" x14ac:dyDescent="0.45">
      <c r="S195" s="47"/>
      <c r="T195" s="180"/>
      <c r="U195" s="180"/>
    </row>
    <row r="196" spans="19:21" x14ac:dyDescent="0.45">
      <c r="S196" s="47"/>
      <c r="T196" s="180"/>
      <c r="U196" s="180"/>
    </row>
    <row r="197" spans="19:21" x14ac:dyDescent="0.45">
      <c r="S197" s="47"/>
      <c r="T197" s="180"/>
      <c r="U197" s="180"/>
    </row>
    <row r="198" spans="19:21" x14ac:dyDescent="0.45">
      <c r="S198" s="47"/>
      <c r="T198" s="180"/>
      <c r="U198" s="180"/>
    </row>
    <row r="199" spans="19:21" x14ac:dyDescent="0.45">
      <c r="S199" s="47"/>
      <c r="T199" s="47"/>
      <c r="U199" s="47"/>
    </row>
    <row r="200" spans="19:21" x14ac:dyDescent="0.45">
      <c r="S200" s="47"/>
      <c r="T200" s="47"/>
      <c r="U200" s="47"/>
    </row>
    <row r="201" spans="19:21" x14ac:dyDescent="0.45">
      <c r="S201" s="47"/>
      <c r="T201" s="180"/>
      <c r="U201" s="180"/>
    </row>
    <row r="202" spans="19:21" x14ac:dyDescent="0.45">
      <c r="S202" s="47"/>
      <c r="T202" s="180"/>
      <c r="U202" s="180"/>
    </row>
    <row r="203" spans="19:21" x14ac:dyDescent="0.45">
      <c r="S203" s="47"/>
      <c r="T203" s="180"/>
      <c r="U203" s="180"/>
    </row>
    <row r="204" spans="19:21" x14ac:dyDescent="0.45">
      <c r="S204" s="47"/>
      <c r="T204" s="180"/>
      <c r="U204" s="180"/>
    </row>
    <row r="205" spans="19:21" x14ac:dyDescent="0.45">
      <c r="S205" s="47"/>
      <c r="T205" s="47"/>
      <c r="U205" s="47"/>
    </row>
    <row r="206" spans="19:21" x14ac:dyDescent="0.45">
      <c r="S206" s="47"/>
      <c r="T206" s="180"/>
      <c r="U206" s="180"/>
    </row>
    <row r="207" spans="19:21" x14ac:dyDescent="0.45">
      <c r="S207" s="180"/>
      <c r="T207" s="180"/>
      <c r="U207" s="180"/>
    </row>
    <row r="208" spans="19:21" x14ac:dyDescent="0.45">
      <c r="S208" s="180"/>
      <c r="T208" s="180"/>
      <c r="U208" s="180"/>
    </row>
    <row r="209" spans="19:21" x14ac:dyDescent="0.45">
      <c r="S209" s="180"/>
      <c r="T209" s="47"/>
      <c r="U209" s="47"/>
    </row>
    <row r="210" spans="19:21" x14ac:dyDescent="0.45">
      <c r="S210" s="180"/>
      <c r="T210" s="47"/>
      <c r="U210" s="47"/>
    </row>
    <row r="211" spans="19:21" x14ac:dyDescent="0.45">
      <c r="S211" s="180"/>
      <c r="T211" s="47"/>
      <c r="U211" s="47"/>
    </row>
    <row r="212" spans="19:21" x14ac:dyDescent="0.45">
      <c r="S212" s="180"/>
      <c r="T212" s="47"/>
      <c r="U212" s="47"/>
    </row>
    <row r="213" spans="19:21" x14ac:dyDescent="0.45">
      <c r="S213" s="47"/>
      <c r="T213" s="47"/>
      <c r="U213" s="47"/>
    </row>
    <row r="214" spans="19:21" x14ac:dyDescent="0.45">
      <c r="S214" s="47"/>
      <c r="T214" s="47"/>
      <c r="U214" s="47"/>
    </row>
    <row r="215" spans="19:21" x14ac:dyDescent="0.45">
      <c r="S215" s="180"/>
      <c r="T215" s="47"/>
      <c r="U215" s="47"/>
    </row>
    <row r="216" spans="19:21" x14ac:dyDescent="0.45">
      <c r="S216" s="180"/>
      <c r="T216" s="47"/>
      <c r="U216" s="47"/>
    </row>
    <row r="217" spans="19:21" x14ac:dyDescent="0.45">
      <c r="S217" s="180"/>
      <c r="T217" s="47"/>
      <c r="U217" s="47"/>
    </row>
    <row r="218" spans="19:21" x14ac:dyDescent="0.45">
      <c r="S218" s="180"/>
      <c r="T218" s="47"/>
      <c r="U218" s="47"/>
    </row>
    <row r="219" spans="19:21" x14ac:dyDescent="0.45">
      <c r="S219" s="47"/>
      <c r="T219" s="47"/>
      <c r="U219" s="47"/>
    </row>
    <row r="220" spans="19:21" x14ac:dyDescent="0.45">
      <c r="S220" s="180"/>
      <c r="T220" s="47"/>
      <c r="U220" s="47"/>
    </row>
    <row r="221" spans="19:21" x14ac:dyDescent="0.45">
      <c r="S221" s="180"/>
      <c r="T221" s="47"/>
      <c r="U221" s="47"/>
    </row>
    <row r="222" spans="19:21" x14ac:dyDescent="0.45">
      <c r="S222" s="180"/>
      <c r="T222" s="47"/>
      <c r="U222" s="47"/>
    </row>
    <row r="223" spans="19:21" x14ac:dyDescent="0.45">
      <c r="S223" s="47"/>
      <c r="T223" s="47"/>
      <c r="U223" s="47"/>
    </row>
    <row r="224" spans="19:21" x14ac:dyDescent="0.45">
      <c r="S224" s="47"/>
      <c r="T224" s="47"/>
      <c r="U224" s="47"/>
    </row>
    <row r="225" spans="1:21" x14ac:dyDescent="0.45">
      <c r="S225" s="47"/>
      <c r="T225" s="47"/>
      <c r="U225" s="47"/>
    </row>
    <row r="226" spans="1:21" x14ac:dyDescent="0.45">
      <c r="A226" s="408"/>
      <c r="B226" s="408"/>
      <c r="C226" s="408"/>
      <c r="D226" s="408"/>
      <c r="E226" s="408"/>
      <c r="F226" s="408"/>
      <c r="G226" s="408"/>
      <c r="H226" s="408"/>
      <c r="I226" s="47"/>
      <c r="J226" s="47"/>
      <c r="K226" s="180"/>
      <c r="L226" s="47"/>
      <c r="M226" s="47"/>
      <c r="N226" s="47"/>
      <c r="O226" s="47"/>
      <c r="P226" s="47"/>
      <c r="Q226" s="47"/>
      <c r="R226" s="47"/>
      <c r="S226" s="47"/>
      <c r="T226" s="47"/>
      <c r="U226" s="47"/>
    </row>
    <row r="227" spans="1:21" x14ac:dyDescent="0.45">
      <c r="A227" s="432" t="s">
        <v>84</v>
      </c>
      <c r="B227" s="433"/>
      <c r="C227" s="433"/>
      <c r="D227" s="433"/>
      <c r="E227" s="433"/>
      <c r="F227" s="433"/>
      <c r="G227" s="433"/>
      <c r="H227" s="433"/>
      <c r="I227" s="434"/>
      <c r="J227" s="47"/>
      <c r="K227" s="180"/>
      <c r="L227" s="47"/>
      <c r="M227" s="47"/>
      <c r="N227" s="47"/>
      <c r="O227" s="47"/>
      <c r="P227" s="47"/>
      <c r="Q227" s="47"/>
      <c r="R227" s="47"/>
      <c r="S227" s="47"/>
      <c r="T227" s="47"/>
      <c r="U227" s="47"/>
    </row>
    <row r="228" spans="1:21" x14ac:dyDescent="0.45">
      <c r="A228" s="435"/>
      <c r="B228" s="436"/>
      <c r="C228" s="436"/>
      <c r="D228" s="436"/>
      <c r="E228" s="436"/>
      <c r="F228" s="436"/>
      <c r="G228" s="436"/>
      <c r="H228" s="436"/>
      <c r="I228" s="437"/>
      <c r="J228" s="47"/>
      <c r="K228" s="180"/>
      <c r="L228" s="47"/>
      <c r="M228" s="47"/>
      <c r="N228" s="47"/>
      <c r="O228" s="47"/>
      <c r="P228" s="47"/>
      <c r="Q228" s="47"/>
      <c r="R228" s="47"/>
      <c r="S228" s="47"/>
      <c r="T228" s="47"/>
      <c r="U228" s="47"/>
    </row>
    <row r="229" spans="1:21" x14ac:dyDescent="0.45">
      <c r="A229" s="435"/>
      <c r="B229" s="436"/>
      <c r="C229" s="436"/>
      <c r="D229" s="436"/>
      <c r="E229" s="436"/>
      <c r="F229" s="436"/>
      <c r="G229" s="436"/>
      <c r="H229" s="436"/>
      <c r="I229" s="437"/>
      <c r="J229" s="47"/>
      <c r="K229" s="180"/>
      <c r="L229" s="47"/>
      <c r="M229" s="47"/>
      <c r="N229" s="47"/>
      <c r="O229" s="47"/>
      <c r="P229" s="47"/>
      <c r="Q229" s="47"/>
      <c r="R229" s="47"/>
      <c r="S229" s="47"/>
      <c r="T229" s="47"/>
      <c r="U229" s="47"/>
    </row>
    <row r="230" spans="1:21" x14ac:dyDescent="0.45">
      <c r="A230" s="435"/>
      <c r="B230" s="436"/>
      <c r="C230" s="436"/>
      <c r="D230" s="436"/>
      <c r="E230" s="436"/>
      <c r="F230" s="436"/>
      <c r="G230" s="436"/>
      <c r="H230" s="436"/>
      <c r="I230" s="437"/>
      <c r="J230" s="47"/>
      <c r="K230" s="180"/>
      <c r="L230" s="47"/>
      <c r="M230" s="47"/>
      <c r="N230" s="47"/>
      <c r="O230" s="47"/>
      <c r="P230" s="47"/>
      <c r="Q230" s="47"/>
      <c r="R230" s="47"/>
      <c r="S230" s="47"/>
      <c r="T230" s="47"/>
      <c r="U230" s="47"/>
    </row>
    <row r="231" spans="1:21" x14ac:dyDescent="0.45">
      <c r="A231" s="435"/>
      <c r="B231" s="436"/>
      <c r="C231" s="436"/>
      <c r="D231" s="436"/>
      <c r="E231" s="436"/>
      <c r="F231" s="436"/>
      <c r="G231" s="436"/>
      <c r="H231" s="436"/>
      <c r="I231" s="437"/>
      <c r="J231" s="47"/>
      <c r="K231" s="180"/>
      <c r="L231" s="47"/>
      <c r="M231" s="47"/>
      <c r="N231" s="47"/>
      <c r="O231" s="47"/>
      <c r="P231" s="47"/>
      <c r="Q231" s="47"/>
      <c r="R231" s="47"/>
      <c r="S231" s="47"/>
      <c r="T231" s="47"/>
      <c r="U231" s="47"/>
    </row>
    <row r="232" spans="1:21" x14ac:dyDescent="0.45">
      <c r="A232" s="435"/>
      <c r="B232" s="436"/>
      <c r="C232" s="436"/>
      <c r="D232" s="436"/>
      <c r="E232" s="436"/>
      <c r="F232" s="436"/>
      <c r="G232" s="436"/>
      <c r="H232" s="436"/>
      <c r="I232" s="437"/>
      <c r="J232" s="47"/>
      <c r="K232" s="180"/>
      <c r="L232" s="47"/>
      <c r="M232" s="47"/>
      <c r="N232" s="47"/>
      <c r="O232" s="47"/>
      <c r="P232" s="47"/>
      <c r="Q232" s="47"/>
      <c r="R232" s="47"/>
      <c r="S232" s="47"/>
      <c r="T232" s="47"/>
      <c r="U232" s="47"/>
    </row>
    <row r="233" spans="1:21" x14ac:dyDescent="0.45">
      <c r="A233" s="435"/>
      <c r="B233" s="436"/>
      <c r="C233" s="436"/>
      <c r="D233" s="436"/>
      <c r="E233" s="436"/>
      <c r="F233" s="436"/>
      <c r="G233" s="436"/>
      <c r="H233" s="436"/>
      <c r="I233" s="437"/>
      <c r="J233" s="47"/>
      <c r="K233" s="180"/>
      <c r="L233" s="47"/>
      <c r="M233" s="47"/>
      <c r="N233" s="47"/>
      <c r="O233" s="47"/>
      <c r="P233" s="47"/>
      <c r="Q233" s="47"/>
      <c r="R233" s="47"/>
      <c r="S233" s="47"/>
      <c r="T233" s="47"/>
      <c r="U233" s="47"/>
    </row>
    <row r="234" spans="1:21" x14ac:dyDescent="0.45">
      <c r="A234" s="435"/>
      <c r="B234" s="436"/>
      <c r="C234" s="436"/>
      <c r="D234" s="436"/>
      <c r="E234" s="436"/>
      <c r="F234" s="436"/>
      <c r="G234" s="436"/>
      <c r="H234" s="436"/>
      <c r="I234" s="437"/>
      <c r="J234" s="47"/>
      <c r="K234" s="180"/>
      <c r="L234" s="47"/>
      <c r="M234" s="47"/>
      <c r="N234" s="47"/>
      <c r="O234" s="47"/>
      <c r="P234" s="47"/>
      <c r="Q234" s="47"/>
      <c r="R234" s="47"/>
      <c r="S234" s="47"/>
      <c r="T234" s="47"/>
      <c r="U234" s="47"/>
    </row>
    <row r="235" spans="1:21" ht="18" x14ac:dyDescent="0.55000000000000004">
      <c r="A235" s="460" t="s">
        <v>83</v>
      </c>
      <c r="B235" s="461"/>
      <c r="C235" s="461"/>
      <c r="D235" s="461"/>
      <c r="E235" s="461"/>
      <c r="F235" s="461"/>
      <c r="G235" s="461"/>
      <c r="H235" s="461"/>
      <c r="I235" s="462"/>
      <c r="J235" s="47"/>
      <c r="K235" s="180"/>
      <c r="L235" s="47"/>
      <c r="M235" s="47"/>
      <c r="N235" s="47"/>
      <c r="O235" s="47"/>
      <c r="P235" s="47"/>
      <c r="Q235" s="47"/>
      <c r="R235" s="47"/>
      <c r="S235" s="47"/>
      <c r="T235" s="47"/>
      <c r="U235" s="47"/>
    </row>
    <row r="236" spans="1:21" x14ac:dyDescent="0.4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180"/>
      <c r="L236" s="47"/>
      <c r="M236" s="47"/>
      <c r="N236" s="47"/>
      <c r="O236" s="47"/>
      <c r="P236" s="47"/>
      <c r="Q236" s="47"/>
      <c r="R236" s="47"/>
      <c r="S236" s="47"/>
      <c r="T236" s="47"/>
      <c r="U236" s="47"/>
    </row>
    <row r="237" spans="1:21" x14ac:dyDescent="0.45">
      <c r="A237" s="40"/>
      <c r="B237" s="175"/>
      <c r="C237" s="175"/>
      <c r="D237" s="175"/>
      <c r="E237" s="352" t="s">
        <v>86</v>
      </c>
      <c r="F237" s="352"/>
      <c r="G237" s="352"/>
      <c r="H237" s="352"/>
      <c r="I237" s="353"/>
      <c r="J237" s="47"/>
      <c r="K237" s="180"/>
      <c r="L237" s="47"/>
      <c r="M237" s="47"/>
      <c r="N237" s="47"/>
      <c r="O237" s="47"/>
      <c r="P237" s="47"/>
      <c r="Q237" s="47"/>
      <c r="R237" s="47"/>
      <c r="S237" s="47"/>
      <c r="T237" s="47"/>
      <c r="U237" s="47"/>
    </row>
    <row r="238" spans="1:21" x14ac:dyDescent="0.45">
      <c r="A238" s="72"/>
      <c r="B238" s="173"/>
      <c r="C238" s="173"/>
      <c r="D238" s="173"/>
      <c r="E238" s="329"/>
      <c r="F238" s="329"/>
      <c r="G238" s="329"/>
      <c r="H238" s="329"/>
      <c r="I238" s="330"/>
      <c r="J238" s="47"/>
      <c r="K238" s="180"/>
      <c r="L238" s="47"/>
      <c r="M238" s="47"/>
      <c r="N238" s="47"/>
      <c r="O238" s="47"/>
      <c r="P238" s="47"/>
      <c r="Q238" s="47"/>
      <c r="R238" s="47"/>
      <c r="S238" s="47"/>
      <c r="T238" s="47"/>
      <c r="U238" s="47"/>
    </row>
    <row r="239" spans="1:21" x14ac:dyDescent="0.45">
      <c r="A239" s="72"/>
      <c r="B239" s="173"/>
      <c r="C239" s="173"/>
      <c r="D239" s="173"/>
      <c r="E239" s="329"/>
      <c r="F239" s="329"/>
      <c r="G239" s="329"/>
      <c r="H239" s="329"/>
      <c r="I239" s="330"/>
      <c r="J239" s="47"/>
      <c r="K239" s="180"/>
      <c r="L239" s="47"/>
      <c r="M239" s="47"/>
      <c r="N239" s="47"/>
      <c r="O239" s="47"/>
      <c r="P239" s="47"/>
      <c r="Q239" s="47"/>
      <c r="R239" s="47"/>
      <c r="S239" s="47"/>
      <c r="T239" s="47"/>
      <c r="U239" s="47"/>
    </row>
    <row r="240" spans="1:21" ht="15.75" x14ac:dyDescent="0.5">
      <c r="A240" s="72"/>
      <c r="B240" s="173"/>
      <c r="C240" s="173"/>
      <c r="D240" s="173"/>
      <c r="E240" s="173"/>
      <c r="F240" s="176"/>
      <c r="G240" s="176"/>
      <c r="H240" s="173"/>
      <c r="I240" s="93"/>
      <c r="J240" s="47"/>
      <c r="K240" s="180"/>
      <c r="L240" s="47"/>
      <c r="M240" s="47"/>
      <c r="N240" s="47"/>
      <c r="O240" s="47"/>
      <c r="P240" s="47"/>
      <c r="Q240" s="47"/>
      <c r="R240" s="47"/>
      <c r="S240" s="47"/>
      <c r="T240" s="47"/>
      <c r="U240" s="47"/>
    </row>
    <row r="241" spans="1:21" x14ac:dyDescent="0.45">
      <c r="A241" s="72"/>
      <c r="B241" s="173"/>
      <c r="C241" s="173"/>
      <c r="D241" s="173"/>
      <c r="E241" s="329" t="s">
        <v>87</v>
      </c>
      <c r="F241" s="329"/>
      <c r="G241" s="329"/>
      <c r="H241" s="329"/>
      <c r="I241" s="330"/>
      <c r="J241" s="47"/>
      <c r="K241" s="180"/>
      <c r="L241" s="47"/>
      <c r="M241" s="47"/>
      <c r="N241" s="47"/>
      <c r="O241" s="47"/>
      <c r="P241" s="47"/>
      <c r="Q241" s="47"/>
      <c r="R241" s="47"/>
      <c r="S241" s="47"/>
      <c r="T241" s="47"/>
      <c r="U241" s="47"/>
    </row>
    <row r="242" spans="1:21" x14ac:dyDescent="0.45">
      <c r="A242" s="72"/>
      <c r="B242" s="173"/>
      <c r="C242" s="173"/>
      <c r="D242" s="173"/>
      <c r="E242" s="329"/>
      <c r="F242" s="329"/>
      <c r="G242" s="329"/>
      <c r="H242" s="329"/>
      <c r="I242" s="330"/>
      <c r="J242" s="47"/>
      <c r="K242" s="180"/>
      <c r="L242" s="47"/>
      <c r="M242" s="47"/>
      <c r="N242" s="47"/>
      <c r="O242" s="47"/>
      <c r="P242" s="47"/>
      <c r="Q242" s="47"/>
      <c r="R242" s="47"/>
      <c r="S242" s="47"/>
      <c r="T242" s="47"/>
      <c r="U242" s="47"/>
    </row>
    <row r="243" spans="1:21" x14ac:dyDescent="0.45">
      <c r="A243" s="72"/>
      <c r="B243" s="173"/>
      <c r="C243" s="173"/>
      <c r="D243" s="173"/>
      <c r="E243" s="329"/>
      <c r="F243" s="329"/>
      <c r="G243" s="329"/>
      <c r="H243" s="329"/>
      <c r="I243" s="330"/>
      <c r="J243" s="47"/>
      <c r="K243" s="180"/>
      <c r="L243" s="47"/>
      <c r="M243" s="47"/>
      <c r="N243" s="47"/>
      <c r="O243" s="47"/>
      <c r="P243" s="47"/>
      <c r="Q243" s="47"/>
      <c r="R243" s="47"/>
      <c r="S243" s="47"/>
      <c r="T243" s="47"/>
      <c r="U243" s="47"/>
    </row>
    <row r="244" spans="1:21" ht="15.75" x14ac:dyDescent="0.5">
      <c r="A244" s="72"/>
      <c r="B244" s="173"/>
      <c r="C244" s="173"/>
      <c r="D244" s="173"/>
      <c r="E244" s="173"/>
      <c r="F244" s="176"/>
      <c r="G244" s="173"/>
      <c r="H244" s="71"/>
      <c r="I244" s="93"/>
      <c r="J244" s="47"/>
      <c r="K244" s="180"/>
      <c r="L244" s="47"/>
      <c r="M244" s="47"/>
      <c r="N244" s="47"/>
      <c r="O244" s="47"/>
      <c r="P244" s="47"/>
      <c r="Q244" s="47"/>
      <c r="R244" s="47"/>
      <c r="S244" s="47"/>
    </row>
    <row r="245" spans="1:21" ht="15.75" x14ac:dyDescent="0.5">
      <c r="A245" s="72"/>
      <c r="B245" s="173"/>
      <c r="C245" s="173"/>
      <c r="D245" s="173"/>
      <c r="E245" s="331" t="s">
        <v>88</v>
      </c>
      <c r="F245" s="331"/>
      <c r="G245" s="331"/>
      <c r="H245" s="331"/>
      <c r="I245" s="332"/>
      <c r="J245" s="47"/>
      <c r="K245" s="180"/>
      <c r="L245" s="47"/>
      <c r="M245" s="47"/>
      <c r="N245" s="47"/>
      <c r="O245" s="47"/>
      <c r="P245" s="47"/>
      <c r="Q245" s="47"/>
      <c r="R245" s="47"/>
      <c r="S245" s="47"/>
    </row>
    <row r="246" spans="1:21" x14ac:dyDescent="0.45">
      <c r="A246" s="72"/>
      <c r="B246" s="173"/>
      <c r="C246" s="173"/>
      <c r="D246" s="173"/>
      <c r="E246" s="333" t="s">
        <v>80</v>
      </c>
      <c r="F246" s="333"/>
      <c r="G246" s="333"/>
      <c r="H246" s="333"/>
      <c r="I246" s="334"/>
      <c r="J246" s="47"/>
      <c r="K246" s="180"/>
      <c r="L246" s="47"/>
      <c r="M246" s="47"/>
      <c r="N246" s="47"/>
      <c r="O246" s="47"/>
      <c r="P246" s="47"/>
      <c r="Q246" s="47"/>
      <c r="R246" s="47"/>
      <c r="S246" s="47"/>
    </row>
    <row r="247" spans="1:21" x14ac:dyDescent="0.45">
      <c r="A247" s="43"/>
      <c r="B247" s="174"/>
      <c r="C247" s="174"/>
      <c r="D247" s="174"/>
      <c r="E247" s="335"/>
      <c r="F247" s="335"/>
      <c r="G247" s="335"/>
      <c r="H247" s="335"/>
      <c r="I247" s="336"/>
      <c r="J247" s="47"/>
      <c r="K247" s="180"/>
      <c r="L247" s="47"/>
      <c r="M247" s="47"/>
      <c r="N247" s="47"/>
      <c r="O247" s="47"/>
      <c r="P247" s="47"/>
      <c r="Q247" s="47"/>
      <c r="R247" s="47"/>
      <c r="S247" s="47"/>
    </row>
    <row r="248" spans="1:21" x14ac:dyDescent="0.4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180"/>
      <c r="L248" s="47"/>
      <c r="M248" s="47"/>
      <c r="N248" s="47"/>
      <c r="O248" s="47"/>
      <c r="P248" s="47"/>
      <c r="Q248" s="47"/>
      <c r="R248" s="47"/>
      <c r="S248" s="47"/>
    </row>
    <row r="249" spans="1:21" x14ac:dyDescent="0.4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180"/>
      <c r="L249" s="47"/>
      <c r="M249" s="47"/>
      <c r="N249" s="47"/>
      <c r="O249" s="47"/>
      <c r="P249" s="47"/>
      <c r="Q249" s="47"/>
      <c r="R249" s="47"/>
      <c r="S249" s="47"/>
    </row>
    <row r="250" spans="1:21" x14ac:dyDescent="0.4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180"/>
      <c r="L250" s="47"/>
      <c r="M250" s="47"/>
      <c r="N250" s="47"/>
      <c r="O250" s="47"/>
      <c r="P250" s="47"/>
      <c r="Q250" s="47"/>
      <c r="R250" s="47"/>
      <c r="S250" s="47"/>
    </row>
    <row r="251" spans="1:21" x14ac:dyDescent="0.4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180"/>
      <c r="L251" s="47"/>
      <c r="M251" s="47"/>
      <c r="N251" s="47"/>
      <c r="O251" s="47"/>
      <c r="P251" s="47"/>
      <c r="Q251" s="47"/>
      <c r="R251" s="47"/>
      <c r="S251" s="47"/>
    </row>
    <row r="252" spans="1:21" x14ac:dyDescent="0.4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180"/>
      <c r="L252" s="47"/>
      <c r="M252" s="47"/>
      <c r="N252" s="47"/>
      <c r="O252" s="47"/>
      <c r="P252" s="47"/>
      <c r="Q252" s="47"/>
      <c r="R252" s="47"/>
      <c r="S252" s="47"/>
    </row>
    <row r="253" spans="1:21" x14ac:dyDescent="0.4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180"/>
      <c r="L253" s="47"/>
      <c r="M253" s="47"/>
      <c r="N253" s="47"/>
      <c r="O253" s="47"/>
      <c r="P253" s="47"/>
      <c r="Q253" s="47"/>
      <c r="R253" s="47"/>
      <c r="S253" s="47"/>
    </row>
    <row r="254" spans="1:21" x14ac:dyDescent="0.4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180"/>
      <c r="L254" s="47"/>
      <c r="M254" s="47"/>
      <c r="N254" s="47"/>
      <c r="O254" s="47"/>
      <c r="P254" s="47"/>
      <c r="Q254" s="47"/>
      <c r="R254" s="47"/>
      <c r="S254" s="47"/>
    </row>
    <row r="255" spans="1:21" x14ac:dyDescent="0.4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180"/>
      <c r="N255" s="47"/>
      <c r="O255" s="47"/>
      <c r="P255" s="47"/>
      <c r="Q255" s="47"/>
      <c r="R255" s="47"/>
      <c r="S255" s="47"/>
    </row>
    <row r="256" spans="1:21" x14ac:dyDescent="0.4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180"/>
      <c r="N256" s="47"/>
      <c r="O256" s="47"/>
      <c r="P256" s="47"/>
      <c r="Q256" s="47"/>
      <c r="R256" s="47"/>
      <c r="S256" s="47"/>
    </row>
    <row r="257" spans="1:19" x14ac:dyDescent="0.4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180"/>
      <c r="N257" s="47"/>
      <c r="O257" s="47"/>
      <c r="P257" s="47"/>
      <c r="Q257" s="47"/>
      <c r="R257" s="47"/>
      <c r="S257" s="47"/>
    </row>
  </sheetData>
  <sheetProtection sheet="1" formatColumns="0" selectLockedCells="1"/>
  <mergeCells count="103">
    <mergeCell ref="E237:I239"/>
    <mergeCell ref="E241:I243"/>
    <mergeCell ref="E245:I245"/>
    <mergeCell ref="E246:I247"/>
    <mergeCell ref="T132:V132"/>
    <mergeCell ref="T133:V133"/>
    <mergeCell ref="T134:V134"/>
    <mergeCell ref="A226:H226"/>
    <mergeCell ref="A227:I234"/>
    <mergeCell ref="A235:I235"/>
    <mergeCell ref="T115:AA116"/>
    <mergeCell ref="AB115:AB116"/>
    <mergeCell ref="AC115:AC116"/>
    <mergeCell ref="T124:AC124"/>
    <mergeCell ref="T130:V130"/>
    <mergeCell ref="T131:V131"/>
    <mergeCell ref="A96:I96"/>
    <mergeCell ref="E98:I100"/>
    <mergeCell ref="E102:I104"/>
    <mergeCell ref="T104:AC104"/>
    <mergeCell ref="T105:AC105"/>
    <mergeCell ref="E106:I106"/>
    <mergeCell ref="T106:AA107"/>
    <mergeCell ref="AB106:AB107"/>
    <mergeCell ref="AC106:AC107"/>
    <mergeCell ref="E107:I108"/>
    <mergeCell ref="AD49:AD54"/>
    <mergeCell ref="A79:H79"/>
    <mergeCell ref="I79:I81"/>
    <mergeCell ref="A80:H81"/>
    <mergeCell ref="A87:I87"/>
    <mergeCell ref="A88:I95"/>
    <mergeCell ref="AA39:AA40"/>
    <mergeCell ref="W40:X40"/>
    <mergeCell ref="I41:I42"/>
    <mergeCell ref="AA42:AA43"/>
    <mergeCell ref="A47:I47"/>
    <mergeCell ref="J48:J53"/>
    <mergeCell ref="T48:AA48"/>
    <mergeCell ref="T30:Z30"/>
    <mergeCell ref="T31:AA31"/>
    <mergeCell ref="AA32:AA33"/>
    <mergeCell ref="I36:I37"/>
    <mergeCell ref="AA36:AA37"/>
    <mergeCell ref="D38:E38"/>
    <mergeCell ref="I38:I39"/>
    <mergeCell ref="V38:W38"/>
    <mergeCell ref="D39:E39"/>
    <mergeCell ref="W39:X39"/>
    <mergeCell ref="A27:G27"/>
    <mergeCell ref="T27:Z27"/>
    <mergeCell ref="A28:G28"/>
    <mergeCell ref="T28:Y28"/>
    <mergeCell ref="A29:G29"/>
    <mergeCell ref="T29:Z29"/>
    <mergeCell ref="A23:F23"/>
    <mergeCell ref="T23:Y23"/>
    <mergeCell ref="A25:H25"/>
    <mergeCell ref="T25:AA25"/>
    <mergeCell ref="A26:G26"/>
    <mergeCell ref="T26:Z26"/>
    <mergeCell ref="A20:F20"/>
    <mergeCell ref="T20:Y20"/>
    <mergeCell ref="A21:F21"/>
    <mergeCell ref="T21:Y21"/>
    <mergeCell ref="A22:F22"/>
    <mergeCell ref="T22:Y22"/>
    <mergeCell ref="A17:F17"/>
    <mergeCell ref="T17:Y17"/>
    <mergeCell ref="A18:F18"/>
    <mergeCell ref="T18:Y18"/>
    <mergeCell ref="A19:F19"/>
    <mergeCell ref="T19:Y19"/>
    <mergeCell ref="A15:F15"/>
    <mergeCell ref="T15:Y15"/>
    <mergeCell ref="A16:F16"/>
    <mergeCell ref="T16:Y16"/>
    <mergeCell ref="A11:F11"/>
    <mergeCell ref="T11:Y11"/>
    <mergeCell ref="A12:F12"/>
    <mergeCell ref="T12:Y12"/>
    <mergeCell ref="A13:F13"/>
    <mergeCell ref="T13:Y13"/>
    <mergeCell ref="A10:B10"/>
    <mergeCell ref="T10:U10"/>
    <mergeCell ref="A4:J4"/>
    <mergeCell ref="T4:AC4"/>
    <mergeCell ref="A5:J5"/>
    <mergeCell ref="T5:AC5"/>
    <mergeCell ref="A6:J6"/>
    <mergeCell ref="T6:AC6"/>
    <mergeCell ref="A14:F14"/>
    <mergeCell ref="T14:Y14"/>
    <mergeCell ref="A1:J1"/>
    <mergeCell ref="T1:AC1"/>
    <mergeCell ref="A2:J2"/>
    <mergeCell ref="T2:AC2"/>
    <mergeCell ref="A3:J3"/>
    <mergeCell ref="T3:AC3"/>
    <mergeCell ref="A7:J7"/>
    <mergeCell ref="T7:AC7"/>
    <mergeCell ref="A9:H9"/>
    <mergeCell ref="T9:AA9"/>
  </mergeCells>
  <conditionalFormatting sqref="A11:F21">
    <cfRule type="expression" dxfId="7" priority="7">
      <formula>$G11=$F$10</formula>
    </cfRule>
  </conditionalFormatting>
  <conditionalFormatting sqref="A28:G28">
    <cfRule type="expression" dxfId="6" priority="6">
      <formula>$A$28=0</formula>
    </cfRule>
  </conditionalFormatting>
  <conditionalFormatting sqref="A22:F22">
    <cfRule type="expression" dxfId="5" priority="5">
      <formula>$A$28=0</formula>
    </cfRule>
  </conditionalFormatting>
  <conditionalFormatting sqref="A23:F23">
    <cfRule type="expression" dxfId="4" priority="4">
      <formula>$A$28=0</formula>
    </cfRule>
  </conditionalFormatting>
  <conditionalFormatting sqref="T22:Y22">
    <cfRule type="expression" dxfId="3" priority="3">
      <formula>$A$28=0</formula>
    </cfRule>
  </conditionalFormatting>
  <conditionalFormatting sqref="T23:Y23">
    <cfRule type="expression" dxfId="2" priority="2">
      <formula>$A$28=0</formula>
    </cfRule>
  </conditionalFormatting>
  <conditionalFormatting sqref="T28:Z28">
    <cfRule type="expression" dxfId="1" priority="1">
      <formula>$A$28=0</formula>
    </cfRule>
  </conditionalFormatting>
  <conditionalFormatting sqref="T11:Y21">
    <cfRule type="expression" dxfId="0" priority="8">
      <formula>$Z11=$F$10</formula>
    </cfRule>
  </conditionalFormatting>
  <dataValidations count="10">
    <dataValidation type="decimal" errorStyle="warning" allowBlank="1" showInputMessage="1" showErrorMessage="1" error="Wert ist unplausibel!" sqref="AB126:AB127" xr:uid="{1C926D6D-9F20-4CF0-A171-EBF585D16867}">
      <formula1>8</formula1>
      <formula2>20</formula2>
    </dataValidation>
    <dataValidation type="decimal" errorStyle="warning" allowBlank="1" showInputMessage="1" showErrorMessage="1" error="Wert ist unplausibel!" sqref="W126:W127" xr:uid="{EB93761E-3BA3-4137-8672-AB09112C6698}">
      <formula1>30</formula1>
      <formula2>50</formula2>
    </dataValidation>
    <dataValidation type="whole" allowBlank="1" showInputMessage="1" showErrorMessage="1" error="KZ kann nur 0, 1, 2 oder 3 sein!" sqref="J72 AD99" xr:uid="{B4AD77A8-C18A-4125-B8EC-DA8D1CDF2FCB}">
      <formula1>0</formula1>
      <formula2>3</formula2>
    </dataValidation>
    <dataValidation type="decimal" errorStyle="warning" allowBlank="1" showInputMessage="1" showErrorMessage="1" error="Bitte Eingabe prüfen!" sqref="I72 AC99" xr:uid="{48D59801-69D1-4D90-AF1A-4F9D497004DC}">
      <formula1>-0.05</formula1>
      <formula2>0.07</formula2>
    </dataValidation>
    <dataValidation type="decimal" errorStyle="warning" allowBlank="1" showInputMessage="1" showErrorMessage="1" error="Wert muss negativ sein; über - 15 Tage ist unplausibel." sqref="H41:H42 H44:H45 Z42:Z43 Z45:Z46" xr:uid="{EC5AAA27-8771-4442-8131-DB0C31293B50}">
      <formula1>-15</formula1>
      <formula2>0</formula2>
    </dataValidation>
    <dataValidation type="decimal" errorStyle="warning" allowBlank="1" showInputMessage="1" showErrorMessage="1" error="Bitte Eingabewert prüfen!" sqref="H11:H23 AA11:AA23" xr:uid="{4D1F26DC-65D0-4F57-B4A0-C77F15BE4BA7}">
      <formula1>0</formula1>
      <formula2>0.2</formula2>
    </dataValidation>
    <dataValidation type="date" operator="greaterThan" allowBlank="1" showInputMessage="1" showErrorMessage="1" sqref="A10:B10 T10:U10" xr:uid="{2C2066E2-E9B3-4AD6-9FD7-6E753D9FBA4F}">
      <formula1>42005</formula1>
    </dataValidation>
    <dataValidation type="list" showInputMessage="1" showErrorMessage="1" sqref="G11:G23 Z11:Z23" xr:uid="{91B39330-BDBF-4BAF-8C7E-392F20C9EC14}">
      <formula1>$E$10:$F$10</formula1>
    </dataValidation>
    <dataValidation type="decimal" allowBlank="1" showInputMessage="1" showErrorMessage="1" sqref="C38 U39 X114" xr:uid="{87322550-55E7-4852-8D8E-8C261426F816}">
      <formula1>0</formula1>
      <formula2>1</formula2>
    </dataValidation>
    <dataValidation type="decimal" errorStyle="warning" allowBlank="1" showInputMessage="1" showErrorMessage="1" error="Wert erscheint hoch, bzw darf NICHT größer 0 sein!" sqref="H37 Z37:Z38" xr:uid="{C1A7C89D-1ABF-4E5B-A93D-B57647113B71}">
      <formula1>-15</formula1>
      <formula2>0</formula2>
    </dataValidation>
  </dataValidations>
  <hyperlinks>
    <hyperlink ref="A235" r:id="rId1" xr:uid="{9FAE95EE-7B6C-4033-BDE1-04DD888AEFE7}"/>
    <hyperlink ref="E246" r:id="rId2" xr:uid="{B988B504-7CBB-4730-BD47-B135003F8EE2}"/>
    <hyperlink ref="A96" r:id="rId3" xr:uid="{E6960F11-BA71-46B6-9FC8-BDCA5EAFC480}"/>
    <hyperlink ref="E107" r:id="rId4" xr:uid="{575FD871-259A-4AAF-B2D6-2DB7A229474E}"/>
  </hyperlinks>
  <pageMargins left="0.7" right="0.7" top="0.78740157499999996" bottom="0.78740157499999996" header="0.3" footer="0.3"/>
  <pageSetup paperSize="9" orientation="portrait" r:id="rId5"/>
  <headerFooter>
    <oddFooter>&amp;LSeite &amp;P/&amp;N&amp;C&amp;"-,Fett"Personalnebenkosten&amp;"-,Standard"
Eisen- u Metallverarb. Gew.</oddFooter>
  </headerFooter>
  <rowBreaks count="1" manualBreakCount="1">
    <brk id="30" max="16383" man="1"/>
  </rowBreaks>
  <ignoredErrors>
    <ignoredError sqref="X127:AA127 X126:AA126" unlocked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DPNK-Stamm</vt:lpstr>
      <vt:lpstr>Maler</vt:lpstr>
      <vt:lpstr>Maler!Druckbereich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Umgelegte Lohnnebenkosten Bau</dc:title>
  <dc:creator/>
  <cp:keywords>Lohnnebenkosten, ÖNORM B 2061, K3-Blatt, Praktische Baukalkulation, Mittellohnpreis, Bruttomittellohnpreis</cp:keywords>
  <cp:lastModifiedBy/>
  <dcterms:created xsi:type="dcterms:W3CDTF">2015-06-05T18:19:34Z</dcterms:created>
  <dcterms:modified xsi:type="dcterms:W3CDTF">2022-10-01T10:06:47Z</dcterms:modified>
</cp:coreProperties>
</file>