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DieseArbeitsmappe"/>
  <xr:revisionPtr revIDLastSave="0" documentId="13_ncr:1_{E8591ADA-E61D-4861-8DA7-DBEBCEEAD158}" xr6:coauthVersionLast="47" xr6:coauthVersionMax="47" xr10:uidLastSave="{00000000-0000-0000-0000-000000000000}"/>
  <bookViews>
    <workbookView xWindow="-98" yWindow="503" windowWidth="20715" windowHeight="13274" tabRatio="893" activeTab="2" xr2:uid="{00000000-000D-0000-FFFF-FFFF00000000}"/>
  </bookViews>
  <sheets>
    <sheet name="DPNK-Stamm" sheetId="1" r:id="rId1"/>
    <sheet name="Spengler ohneBUAG" sheetId="19" r:id="rId2"/>
    <sheet name="Spengler_mitBUAG" sheetId="2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C55">'[1]K4 Blatt'!$M$16</definedName>
    <definedName name="_USK1">[1]Basiswerte!$B$14</definedName>
    <definedName name="_USK2">[1]Basiswerte!$B$15</definedName>
    <definedName name="_USK3">[1]Basiswerte!$B$16</definedName>
    <definedName name="_WAZ1">[2]SOLL_AZ.XLS!$H$58</definedName>
    <definedName name="_WAZ2">[2]SOLL_AZ.XLS!$I$58</definedName>
    <definedName name="A4_4J">[1]Basiswerte!$B$8</definedName>
    <definedName name="AB_10b">[2]SOLL_AZ.XLS!$I$161</definedName>
    <definedName name="AB_20">[2]SOLL_AZ.XLS!$I$185</definedName>
    <definedName name="AB_21">[2]KALK.XLS!$M$409</definedName>
    <definedName name="AB_6">[2]SOLL_AZ.XLS!$I$108</definedName>
    <definedName name="AB_7a">[2]SOLL_AZ.XLS!$I$115</definedName>
    <definedName name="AB_7b">[2]SOLL_AZ.XLS!$I$120</definedName>
    <definedName name="AB_8a">[2]SOLL_AZ.XLS!$I$139</definedName>
    <definedName name="AB_A">[2]KALK.XLS!$M$6</definedName>
    <definedName name="AB_B">[2]KALK.XLS!$M$8</definedName>
    <definedName name="AB_C">[2]KALK.XLS!$M$12</definedName>
    <definedName name="AB_ML">[2]KALK.XLS!$M$21</definedName>
    <definedName name="AB_U">[2]KALK.XLS!$M$418</definedName>
    <definedName name="AB_WBF">[2]SV_SATZ.XLS!$H$12</definedName>
    <definedName name="Arb_IE">[2]SV_SATZ.XLS!$E$27</definedName>
    <definedName name="Arb_KV">[2]SV_SATZ.XLS!$E$29</definedName>
    <definedName name="ARB_KV_AN">[2]SV_SATZ.XLS!$F$29</definedName>
    <definedName name="Arb_UV">[2]SV_SATZ.XLS!$E$31</definedName>
    <definedName name="AufzahlungsSTD" localSheetId="1">'[3]Stamm KV-Daten'!$A$50:$A$54</definedName>
    <definedName name="AufzahlungsSTD">'[4]Stamm KV-Daten'!$A$50:$A$59</definedName>
    <definedName name="AufzahlungsStdEURO" localSheetId="1">'[3]Stamm KV-Daten'!$A$56:$A$60</definedName>
    <definedName name="AufzahlungsStdEURO">'[4]Stamm KV-Daten'!$A$61:$A$65</definedName>
    <definedName name="AZ_1">[2]SOLL_AZ.XLS!$H$196</definedName>
    <definedName name="AZ_2">[2]SOLL_AZ.XLS!$I$196</definedName>
    <definedName name="AZ_AB">[2]SOLL_AZ.XLS!$I$197</definedName>
    <definedName name="AZ_BIS">[2]SOLL_AZ.XLS!$H$197</definedName>
    <definedName name="Beton080">'[1]K4 Blatt'!$M$10</definedName>
    <definedName name="Beton225">'[1]K4 Blatt'!$M$6</definedName>
    <definedName name="Beton225_Aufz_GK16">'[1]K4 Blatt'!$M$8</definedName>
    <definedName name="BIS_10b">[2]SOLL_AZ.XLS!$H$161</definedName>
    <definedName name="BIS_11">[2]SOLL_AZ.XLS!$H$168</definedName>
    <definedName name="BIS_12">[2]SOLL_AZ.XLS!$H$174</definedName>
    <definedName name="BIS_13">[2]SOLL_AZ.XLS!$H$190</definedName>
    <definedName name="BIS_20">[2]SOLL_AZ.XLS!$H$184</definedName>
    <definedName name="Bis_3">[2]SOLL_AZ.XLS!$H$79</definedName>
    <definedName name="BIS_4">[2]SOLL_AZ.XLS!$H$86</definedName>
    <definedName name="BIS_5">[2]SOLL_AZ.XLS!$H$93</definedName>
    <definedName name="BIS_6">[2]SOLL_AZ.XLS!$H$108</definedName>
    <definedName name="BIS_7a">[2]SOLL_AZ.XLS!$H$115</definedName>
    <definedName name="BIS_7b">[2]SOLL_AZ.XLS!$H$120</definedName>
    <definedName name="BIS_8a">[2]SOLL_AZ.XLS!$H$139</definedName>
    <definedName name="BIS_9">[2]SOLL_AZ.XLS!$H$155</definedName>
    <definedName name="BIS_A">[2]KALK.XLS!$L$6</definedName>
    <definedName name="BIS_B">[2]KALK.XLS!$L$8</definedName>
    <definedName name="BIS_C">[2]KALK.XLS!$L$12</definedName>
    <definedName name="BIS_ML">[2]KALK.XLS!$L$21</definedName>
    <definedName name="BIS_U">[2]KALK.XLS!$L$418</definedName>
    <definedName name="BIS_WBF">[2]SV_SATZ.XLS!$G$12</definedName>
    <definedName name="BML">[1]Basiswerte!$B$3</definedName>
    <definedName name="BMP">[1]Basiswerte!$B$4</definedName>
    <definedName name="DienstreiseSTD" localSheetId="1">'[3]Stamm KV-Daten'!$A$112:$A$114</definedName>
    <definedName name="DienstreiseSTD">'[4]Stamm KV-Daten'!$A$117:$A$119</definedName>
    <definedName name="DienstreiseTAG" localSheetId="1">'[3]Stamm KV-Daten'!$A$98:$A$109</definedName>
    <definedName name="DienstreiseTAG">'[4]Stamm KV-Daten'!$A$103:$A$114</definedName>
    <definedName name="DienstreiseWOCHE" localSheetId="1">'[3]Stamm KV-Daten'!$A$117:$A$122</definedName>
    <definedName name="DienstreiseWOCHE">'[4]Stamm KV-Daten'!$A$122:$A$127</definedName>
    <definedName name="Diesel">[1]Basiswerte!$B$25</definedName>
    <definedName name="_xlnm.Print_Area" localSheetId="1">'Spengler ohneBUAG'!$A$1:$J$129</definedName>
    <definedName name="_xlnm.Print_Area" localSheetId="2">Spengler_mitBUAG!$A$1:$K$158</definedName>
    <definedName name="DSK">[1]Basiswerte!$B$13</definedName>
    <definedName name="Dünnputz">'[1]K4 Blatt'!$M$26</definedName>
    <definedName name="ErschwernisZul" localSheetId="1">'[3]Stamm KV-Daten'!$A$66:$A$92</definedName>
    <definedName name="ErschwernisZul">'[4]Stamm KV-Daten'!$A$71:$A$97</definedName>
    <definedName name="Frostschutzmat">'[1]K4 Blatt'!$M$28</definedName>
    <definedName name="Fugenband">'[1]K4 Blatt'!$M$12</definedName>
    <definedName name="Glasseide">'[1]K4 Blatt'!$M$24</definedName>
    <definedName name="GZ">[1]Basiswerte!$B$20</definedName>
    <definedName name="HB_Grundl1">[2]SV_SATZ.XLS!$E$39</definedName>
    <definedName name="HTML_CodePage" hidden="1">1252</definedName>
    <definedName name="HTML_Control" localSheetId="2" hidden="1">{"'Zusammenfassung für ÖSTAT'!$A$1:$G$55"}</definedName>
    <definedName name="HTML_Control" hidden="1">{"'Zusammenfassung für ÖSTAT'!$A$1:$G$55"}</definedName>
    <definedName name="HTML_Description" hidden="1">""</definedName>
    <definedName name="HTML_Email" hidden="1">""</definedName>
    <definedName name="HTML_Header" hidden="1">"Zusammenfassung für ÖSTAT"</definedName>
    <definedName name="HTML_LastUpdate" hidden="1">"23.12.99"</definedName>
    <definedName name="HTML_LineAfter" hidden="1">TRUE</definedName>
    <definedName name="HTML_LineBefore" hidden="1">TRUE</definedName>
    <definedName name="HTML_Name" hidden="1">"Andreas Kropik"</definedName>
    <definedName name="HTML_OBDlg2" hidden="1">TRUE</definedName>
    <definedName name="HTML_OBDlg4" hidden="1">TRUE</definedName>
    <definedName name="HTML_OS" hidden="1">0</definedName>
    <definedName name="HTML_PathFile" hidden="1">"D:\Eigene Dateien\internetpublikation\sk_tab01012000.htm"</definedName>
    <definedName name="HTML_Title" hidden="1">"FM"</definedName>
    <definedName name="K2GZWerte">'[3]K2 2020'!$H$21:$H$26</definedName>
    <definedName name="Kleber">'[1]K4 Blatt'!$M$22</definedName>
    <definedName name="KV_IIb">[1]Basiswerte!$B$1</definedName>
    <definedName name="KV_IIIb">[1]Basiswerte!$B$2</definedName>
    <definedName name="KVBezeichnung" localSheetId="1">'[3]Stamm KV-Daten'!$A$7:$A$33</definedName>
    <definedName name="KVBezeichnung">'[4]Stamm KV-Daten'!$A$7:$A$33</definedName>
    <definedName name="Liter_kWh">[1]Basiswerte!$B$26</definedName>
    <definedName name="lohngeb_K">[1]Basiswerte!$B$18</definedName>
    <definedName name="MehrarbeitsStd" localSheetId="1">'[3]Stamm KV-Daten'!$A$39:$A$48</definedName>
    <definedName name="MehrarbeitsStd">'[4]Stamm KV-Daten'!$A$39:$A$48</definedName>
    <definedName name="ÖBGL_Abm_AV">[1]Basiswerte!$B$22</definedName>
    <definedName name="ÖBGL_Abm_Rep">[1]Basiswerte!$B$23</definedName>
    <definedName name="Planiegebühr_je_to">[1]Basiswerte!$B$30</definedName>
    <definedName name="PS_6cm">'[1]K4 Blatt'!$M$20</definedName>
    <definedName name="PS_6cm_LadeLohn">'[1]K4 Blatt'!$H$20</definedName>
    <definedName name="Schalstein25cm">'[1]K4 Blatt'!$M$14</definedName>
    <definedName name="Schalstein25cm_ladeLohn">'[1]K4 Blatt'!$H$14</definedName>
    <definedName name="Schlaufenmatte">'[1]K4 Blatt'!$M$18</definedName>
    <definedName name="sdsddsdsds" localSheetId="2" hidden="1">{"'Zusammenfassung für ÖSTAT'!$A$1:$G$55"}</definedName>
    <definedName name="sdsddsdsds" hidden="1">{"'Zusammenfassung für ÖSTAT'!$A$1:$G$55"}</definedName>
    <definedName name="SV_AB">[2]SV_SATZ.XLS!$H$15</definedName>
    <definedName name="SV_BIS">[2]SV_SATZ.XLS!$G$15</definedName>
    <definedName name="Tarif_LKW_10km_m3_1_5to">[1]Basiswerte!$B$28</definedName>
    <definedName name="TC55_LadeLohn">'[1]K4 Blatt'!$H$16</definedName>
    <definedName name="UmlagenK3spalteA" localSheetId="1">[3]Projekt!$A$233:$A$237</definedName>
    <definedName name="UmlagenK3spalteA">[4]Projekt!$A$242:$A$246</definedName>
    <definedName name="wwwww" localSheetId="2" hidden="1">{"'Zusammenfassung für ÖSTAT'!$A$1:$G$55"}</definedName>
    <definedName name="wwwww" hidden="1">{"'Zusammenfassung für ÖSTAT'!$A$1:$G$55"}</definedName>
    <definedName name="xx">[5]SOLL_AZ.XLS!$I$160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3" i="21" l="1"/>
  <c r="O103" i="21"/>
  <c r="P103" i="21"/>
  <c r="Q103" i="21"/>
  <c r="E104" i="21"/>
  <c r="N104" i="21"/>
  <c r="O104" i="21"/>
  <c r="P104" i="21"/>
  <c r="Q104" i="21"/>
  <c r="D109" i="21"/>
  <c r="D118" i="21" s="1"/>
  <c r="B109" i="21"/>
  <c r="B118" i="21" s="1"/>
  <c r="G120" i="21"/>
  <c r="I141" i="21"/>
  <c r="G146" i="21" s="1"/>
  <c r="D141" i="21"/>
  <c r="G145" i="21" s="1"/>
  <c r="J124" i="21"/>
  <c r="Q122" i="21"/>
  <c r="P122" i="21"/>
  <c r="O122" i="21"/>
  <c r="N122" i="21"/>
  <c r="Q121" i="21"/>
  <c r="P121" i="21"/>
  <c r="O121" i="21"/>
  <c r="N121" i="21"/>
  <c r="O120" i="21"/>
  <c r="N120" i="21"/>
  <c r="Q119" i="21"/>
  <c r="P119" i="21"/>
  <c r="O119" i="21"/>
  <c r="N119" i="21"/>
  <c r="P118" i="21"/>
  <c r="O118" i="21"/>
  <c r="N118" i="21"/>
  <c r="Q117" i="21"/>
  <c r="P117" i="21"/>
  <c r="O117" i="21"/>
  <c r="N117" i="21"/>
  <c r="Q116" i="21"/>
  <c r="P116" i="21"/>
  <c r="O116" i="21"/>
  <c r="N116" i="21"/>
  <c r="Q115" i="21"/>
  <c r="P115" i="21"/>
  <c r="O115" i="21"/>
  <c r="N115" i="21"/>
  <c r="Q114" i="21"/>
  <c r="P114" i="21"/>
  <c r="O114" i="21"/>
  <c r="N114" i="21"/>
  <c r="Q113" i="21"/>
  <c r="P113" i="21"/>
  <c r="O113" i="21"/>
  <c r="N113" i="21"/>
  <c r="Q112" i="21"/>
  <c r="P112" i="21"/>
  <c r="O112" i="21"/>
  <c r="N112" i="21"/>
  <c r="Q111" i="21"/>
  <c r="P111" i="21"/>
  <c r="O111" i="21"/>
  <c r="N111" i="21"/>
  <c r="Q110" i="21"/>
  <c r="P110" i="21"/>
  <c r="O110" i="21"/>
  <c r="N110" i="21"/>
  <c r="P109" i="21"/>
  <c r="O109" i="21"/>
  <c r="N109" i="21"/>
  <c r="Q108" i="21"/>
  <c r="P108" i="21"/>
  <c r="O108" i="21"/>
  <c r="N108" i="21"/>
  <c r="Q107" i="21"/>
  <c r="P107" i="21"/>
  <c r="O107" i="21"/>
  <c r="N107" i="21"/>
  <c r="Q106" i="21"/>
  <c r="P106" i="21"/>
  <c r="O106" i="21"/>
  <c r="N106" i="21"/>
  <c r="Q105" i="21"/>
  <c r="P105" i="21"/>
  <c r="O105" i="21"/>
  <c r="N105" i="21"/>
  <c r="P102" i="21"/>
  <c r="O102" i="21"/>
  <c r="N102" i="21"/>
  <c r="P101" i="21"/>
  <c r="O101" i="21"/>
  <c r="N101" i="21"/>
  <c r="Q100" i="21"/>
  <c r="P100" i="21"/>
  <c r="O100" i="21"/>
  <c r="N100" i="21"/>
  <c r="P99" i="21"/>
  <c r="O99" i="21"/>
  <c r="N99" i="21"/>
  <c r="F99" i="21"/>
  <c r="Q98" i="21"/>
  <c r="P98" i="21"/>
  <c r="O98" i="21"/>
  <c r="N98" i="21"/>
  <c r="P97" i="21"/>
  <c r="O97" i="21"/>
  <c r="N97" i="21"/>
  <c r="Q96" i="21"/>
  <c r="P96" i="21"/>
  <c r="O96" i="21"/>
  <c r="N96" i="21"/>
  <c r="Q95" i="21"/>
  <c r="P95" i="21"/>
  <c r="O95" i="21"/>
  <c r="N95" i="21"/>
  <c r="Q94" i="21"/>
  <c r="P94" i="21"/>
  <c r="O94" i="21"/>
  <c r="N94" i="21"/>
  <c r="Q93" i="21"/>
  <c r="P93" i="21"/>
  <c r="O93" i="21"/>
  <c r="N93" i="21"/>
  <c r="Q92" i="21"/>
  <c r="P92" i="21"/>
  <c r="O92" i="21"/>
  <c r="N92" i="21"/>
  <c r="Q91" i="21"/>
  <c r="P91" i="21"/>
  <c r="O91" i="21"/>
  <c r="N91" i="21"/>
  <c r="Q90" i="21"/>
  <c r="P90" i="21"/>
  <c r="O90" i="21"/>
  <c r="N90" i="21"/>
  <c r="Q89" i="21"/>
  <c r="P89" i="21"/>
  <c r="O89" i="21"/>
  <c r="N89" i="21"/>
  <c r="Q88" i="21"/>
  <c r="P88" i="21"/>
  <c r="O88" i="21"/>
  <c r="N88" i="21"/>
  <c r="Q87" i="21"/>
  <c r="P87" i="21"/>
  <c r="O87" i="21"/>
  <c r="N87" i="21"/>
  <c r="Q86" i="21"/>
  <c r="P86" i="21"/>
  <c r="O86" i="21"/>
  <c r="N86" i="21"/>
  <c r="Q85" i="21"/>
  <c r="P85" i="21"/>
  <c r="O85" i="21"/>
  <c r="Q84" i="21"/>
  <c r="P84" i="21"/>
  <c r="O84" i="21"/>
  <c r="Q83" i="21"/>
  <c r="P83" i="21"/>
  <c r="O83" i="21"/>
  <c r="H74" i="21"/>
  <c r="G85" i="21" s="1"/>
  <c r="H73" i="21"/>
  <c r="H70" i="21"/>
  <c r="G84" i="21" s="1"/>
  <c r="E68" i="21"/>
  <c r="F101" i="21" s="1"/>
  <c r="G67" i="21"/>
  <c r="G65" i="21"/>
  <c r="H64" i="21" s="1"/>
  <c r="G83" i="21" s="1"/>
  <c r="G62" i="21"/>
  <c r="G63" i="21" s="1"/>
  <c r="E90" i="21" s="1"/>
  <c r="A58" i="21"/>
  <c r="A57" i="21"/>
  <c r="H56" i="21"/>
  <c r="A56" i="21"/>
  <c r="H55" i="21"/>
  <c r="A55" i="21"/>
  <c r="A54" i="21"/>
  <c r="H51" i="21"/>
  <c r="A51" i="21"/>
  <c r="H50" i="21"/>
  <c r="A50" i="21"/>
  <c r="H49" i="21"/>
  <c r="A49" i="21"/>
  <c r="H48" i="21"/>
  <c r="A48" i="21"/>
  <c r="H47" i="21"/>
  <c r="A47" i="21"/>
  <c r="H46" i="21"/>
  <c r="A46" i="21"/>
  <c r="H45" i="21"/>
  <c r="A45" i="21"/>
  <c r="H44" i="21"/>
  <c r="A44" i="21"/>
  <c r="H43" i="21"/>
  <c r="A43" i="21"/>
  <c r="H42" i="21"/>
  <c r="A42" i="21"/>
  <c r="H41" i="21"/>
  <c r="A41" i="21"/>
  <c r="H40" i="21"/>
  <c r="A40" i="21"/>
  <c r="H39" i="21"/>
  <c r="A39" i="21"/>
  <c r="A38" i="21"/>
  <c r="C10" i="21"/>
  <c r="H112" i="19"/>
  <c r="H117" i="19" s="1"/>
  <c r="C112" i="19"/>
  <c r="H116" i="19" s="1"/>
  <c r="H111" i="19"/>
  <c r="P90" i="19"/>
  <c r="O90" i="19"/>
  <c r="N90" i="19"/>
  <c r="M90" i="19"/>
  <c r="O89" i="19"/>
  <c r="N89" i="19"/>
  <c r="M89" i="19"/>
  <c r="F89" i="19"/>
  <c r="O88" i="19"/>
  <c r="N88" i="19"/>
  <c r="M88" i="19"/>
  <c r="F88" i="19"/>
  <c r="P87" i="19"/>
  <c r="O87" i="19"/>
  <c r="N87" i="19"/>
  <c r="M87" i="19"/>
  <c r="P86" i="19"/>
  <c r="O86" i="19"/>
  <c r="N86" i="19"/>
  <c r="P85" i="19"/>
  <c r="O85" i="19"/>
  <c r="N85" i="19"/>
  <c r="P84" i="19"/>
  <c r="O84" i="19"/>
  <c r="N84" i="19"/>
  <c r="P83" i="19"/>
  <c r="O83" i="19"/>
  <c r="N83" i="19"/>
  <c r="I74" i="19"/>
  <c r="F86" i="19" s="1"/>
  <c r="I70" i="19"/>
  <c r="F85" i="19" s="1"/>
  <c r="H68" i="19"/>
  <c r="C68" i="19"/>
  <c r="H67" i="19"/>
  <c r="I67" i="19" s="1"/>
  <c r="F84" i="19" s="1"/>
  <c r="H66" i="19"/>
  <c r="I65" i="19"/>
  <c r="H64" i="19"/>
  <c r="H69" i="19" s="1"/>
  <c r="H72" i="19" s="1"/>
  <c r="H75" i="19" s="1"/>
  <c r="F80" i="19" s="1"/>
  <c r="H63" i="19"/>
  <c r="A57" i="19"/>
  <c r="H56" i="19"/>
  <c r="A56" i="19"/>
  <c r="H55" i="19"/>
  <c r="A55" i="19"/>
  <c r="A54" i="19"/>
  <c r="H51" i="19"/>
  <c r="A51" i="19"/>
  <c r="H50" i="19"/>
  <c r="A50" i="19"/>
  <c r="H49" i="19"/>
  <c r="A49" i="19"/>
  <c r="H48" i="19"/>
  <c r="A48" i="19"/>
  <c r="H47" i="19"/>
  <c r="A47" i="19"/>
  <c r="H46" i="19"/>
  <c r="A46" i="19"/>
  <c r="H45" i="19"/>
  <c r="A45" i="19"/>
  <c r="H44" i="19"/>
  <c r="A44" i="19"/>
  <c r="H43" i="19"/>
  <c r="A43" i="19"/>
  <c r="H42" i="19"/>
  <c r="A42" i="19"/>
  <c r="H41" i="19"/>
  <c r="A41" i="19"/>
  <c r="H40" i="19"/>
  <c r="A40" i="19"/>
  <c r="H39" i="19"/>
  <c r="A39" i="19"/>
  <c r="A38" i="19"/>
  <c r="C10" i="19"/>
  <c r="H52" i="19" l="1"/>
  <c r="N91" i="19"/>
  <c r="I101" i="19" s="1"/>
  <c r="F115" i="19" s="1"/>
  <c r="I75" i="19"/>
  <c r="O91" i="19"/>
  <c r="I102" i="19" s="1"/>
  <c r="G115" i="19" s="1"/>
  <c r="O123" i="21"/>
  <c r="J132" i="21" s="1"/>
  <c r="E144" i="21" s="1"/>
  <c r="D16" i="21" s="1"/>
  <c r="H52" i="21"/>
  <c r="F146" i="21"/>
  <c r="G68" i="21"/>
  <c r="G69" i="21" s="1"/>
  <c r="G72" i="21" s="1"/>
  <c r="G75" i="21" s="1"/>
  <c r="G80" i="21" s="1"/>
  <c r="E105" i="21"/>
  <c r="E108" i="21" s="1"/>
  <c r="E145" i="21"/>
  <c r="D16" i="19"/>
  <c r="G84" i="19"/>
  <c r="G88" i="19"/>
  <c r="G80" i="19"/>
  <c r="G89" i="19"/>
  <c r="G86" i="19"/>
  <c r="H54" i="19"/>
  <c r="H57" i="19" s="1"/>
  <c r="B16" i="19"/>
  <c r="G85" i="19"/>
  <c r="F83" i="19"/>
  <c r="G83" i="19" s="1"/>
  <c r="G117" i="19"/>
  <c r="F116" i="19"/>
  <c r="F118" i="19" s="1"/>
  <c r="G118" i="19" l="1"/>
  <c r="B16" i="21"/>
  <c r="E109" i="21"/>
  <c r="G109" i="21" s="1"/>
  <c r="H109" i="21" s="1"/>
  <c r="J109" i="21" s="1"/>
  <c r="Q109" i="21" s="1"/>
  <c r="J125" i="21"/>
  <c r="I85" i="21"/>
  <c r="I83" i="21"/>
  <c r="H54" i="21"/>
  <c r="H57" i="21" s="1"/>
  <c r="I120" i="21" s="1"/>
  <c r="I80" i="21"/>
  <c r="I84" i="21"/>
  <c r="E16" i="19"/>
  <c r="E147" i="21"/>
  <c r="H80" i="21"/>
  <c r="H84" i="21"/>
  <c r="H85" i="21"/>
  <c r="H83" i="21"/>
  <c r="J83" i="21" s="1"/>
  <c r="N83" i="21" s="1"/>
  <c r="H67" i="21"/>
  <c r="E111" i="21" s="1"/>
  <c r="H120" i="21"/>
  <c r="H89" i="19"/>
  <c r="H88" i="19"/>
  <c r="I88" i="19" s="1"/>
  <c r="P88" i="19" s="1"/>
  <c r="I89" i="19"/>
  <c r="P89" i="19" s="1"/>
  <c r="H80" i="19"/>
  <c r="I80" i="19" s="1"/>
  <c r="I92" i="19"/>
  <c r="J85" i="21" l="1"/>
  <c r="N85" i="21" s="1"/>
  <c r="I99" i="21"/>
  <c r="I101" i="21" s="1"/>
  <c r="J120" i="21"/>
  <c r="Q120" i="21" s="1"/>
  <c r="J80" i="21"/>
  <c r="J84" i="21"/>
  <c r="N84" i="21" s="1"/>
  <c r="H58" i="21"/>
  <c r="P91" i="19"/>
  <c r="I103" i="19" s="1"/>
  <c r="H115" i="19" s="1"/>
  <c r="H118" i="19" s="1"/>
  <c r="P120" i="21"/>
  <c r="P123" i="21" s="1"/>
  <c r="J133" i="21" s="1"/>
  <c r="F144" i="21" s="1"/>
  <c r="H75" i="21"/>
  <c r="E91" i="21"/>
  <c r="E92" i="21" s="1"/>
  <c r="E93" i="21" s="1"/>
  <c r="E113" i="21"/>
  <c r="H86" i="19"/>
  <c r="I86" i="19" s="1"/>
  <c r="M86" i="19" s="1"/>
  <c r="H84" i="19"/>
  <c r="I84" i="19" s="1"/>
  <c r="M84" i="19" s="1"/>
  <c r="H85" i="19"/>
  <c r="I85" i="19" s="1"/>
  <c r="M85" i="19" s="1"/>
  <c r="H83" i="19"/>
  <c r="I83" i="19" s="1"/>
  <c r="M83" i="19" s="1"/>
  <c r="I94" i="19"/>
  <c r="F16" i="19" l="1"/>
  <c r="N123" i="21"/>
  <c r="J131" i="21" s="1"/>
  <c r="D144" i="21" s="1"/>
  <c r="E16" i="21"/>
  <c r="F147" i="21"/>
  <c r="E114" i="21"/>
  <c r="E116" i="21" s="1"/>
  <c r="E117" i="21" s="1"/>
  <c r="E96" i="21"/>
  <c r="M91" i="19"/>
  <c r="I100" i="19" s="1"/>
  <c r="I91" i="19"/>
  <c r="I93" i="19" s="1"/>
  <c r="I95" i="19" s="1"/>
  <c r="E118" i="21" l="1"/>
  <c r="G118" i="21" s="1"/>
  <c r="H118" i="21" s="1"/>
  <c r="J118" i="21" s="1"/>
  <c r="Q118" i="21" s="1"/>
  <c r="E97" i="21"/>
  <c r="G97" i="21" s="1"/>
  <c r="H97" i="21" s="1"/>
  <c r="J97" i="21" s="1"/>
  <c r="D147" i="21"/>
  <c r="C16" i="21"/>
  <c r="I104" i="19"/>
  <c r="E115" i="19"/>
  <c r="D99" i="21" l="1"/>
  <c r="H99" i="21" s="1"/>
  <c r="J99" i="21" s="1"/>
  <c r="Q99" i="21" s="1"/>
  <c r="D101" i="21"/>
  <c r="H101" i="21" s="1"/>
  <c r="J101" i="21" s="1"/>
  <c r="Q101" i="21" s="1"/>
  <c r="Q97" i="21"/>
  <c r="I115" i="19"/>
  <c r="C16" i="19"/>
  <c r="G16" i="19" s="1"/>
  <c r="E118" i="19"/>
  <c r="I118" i="19" s="1"/>
  <c r="I119" i="19" s="1"/>
  <c r="I16" i="19" s="1"/>
  <c r="H102" i="21" l="1"/>
  <c r="J102" i="21" s="1"/>
  <c r="Q102" i="21" s="1"/>
  <c r="Q123" i="21" s="1"/>
  <c r="J134" i="21" s="1"/>
  <c r="J123" i="21" l="1"/>
  <c r="J126" i="21" s="1"/>
  <c r="G144" i="21"/>
  <c r="J135" i="21"/>
  <c r="G147" i="21" l="1"/>
  <c r="H147" i="21" s="1"/>
  <c r="F16" i="21"/>
  <c r="G16" i="21" s="1"/>
  <c r="H144" i="21"/>
  <c r="H148" i="21" l="1"/>
  <c r="I16" i="21"/>
  <c r="H21" i="1" l="1"/>
  <c r="H17" i="1" l="1"/>
  <c r="H20" i="1" l="1"/>
  <c r="H23" i="1" s="1"/>
  <c r="H24" i="1" s="1"/>
</calcChain>
</file>

<file path=xl/sharedStrings.xml><?xml version="1.0" encoding="utf-8"?>
<sst xmlns="http://schemas.openxmlformats.org/spreadsheetml/2006/main" count="323" uniqueCount="194">
  <si>
    <t>Berechnung der umgelegten Personalnebenkosten</t>
  </si>
  <si>
    <t>Ermittlung der produktiven Arbeitstage</t>
  </si>
  <si>
    <t>Tage</t>
  </si>
  <si>
    <t>Ausfalltage</t>
  </si>
  <si>
    <t>Tage pro Jahr</t>
  </si>
  <si>
    <t>Samstage und Sonntage</t>
  </si>
  <si>
    <t>Arbeitslosenversicherung</t>
  </si>
  <si>
    <t>Bruttojahresarbeitszeit</t>
  </si>
  <si>
    <t>Zuschlag Insolvenzentgeltsicherung</t>
  </si>
  <si>
    <t>Pensionsversicherung ASVG</t>
  </si>
  <si>
    <t>Krankenversicherung ASVG</t>
  </si>
  <si>
    <t>Urlaubs-</t>
  </si>
  <si>
    <t>Unfallversicherung</t>
  </si>
  <si>
    <t>Anspruch</t>
  </si>
  <si>
    <t>Wohnbauförderungsbeitrag</t>
  </si>
  <si>
    <t>SOLL-Arbeitszeit</t>
  </si>
  <si>
    <t>Schlechtwetterentschädigungsbeitrag</t>
  </si>
  <si>
    <t>Kommunalsteuer</t>
  </si>
  <si>
    <t>in Tagen</t>
  </si>
  <si>
    <t>Berechnung der Personalnebenkosten</t>
  </si>
  <si>
    <t>in %</t>
  </si>
  <si>
    <t>A. Entlohnung für die produktive Arbeitszeit</t>
  </si>
  <si>
    <t xml:space="preserve">B. Berechnung der Umgelegten Lohnnebenkosten </t>
  </si>
  <si>
    <t>Summe</t>
  </si>
  <si>
    <t>abzüglich Entlohnung produktive Zeit</t>
  </si>
  <si>
    <t>Projektspezifische Anpassung der UPNK</t>
  </si>
  <si>
    <t>Arbeitszeit gem KollV</t>
  </si>
  <si>
    <t>Std/Wo</t>
  </si>
  <si>
    <t>Projeltarbeitszeit</t>
  </si>
  <si>
    <t>Mehrarbeitsfaktor</t>
  </si>
  <si>
    <t>Mehrlohnfaktor</t>
  </si>
  <si>
    <t>UPNK 0</t>
  </si>
  <si>
    <t>UPNK 1</t>
  </si>
  <si>
    <t>UPNK 2</t>
  </si>
  <si>
    <t>UPNK 3</t>
  </si>
  <si>
    <t>Werte gem Stammdaten</t>
  </si>
  <si>
    <t>Mehrarbeitsfaktor (MAF)</t>
  </si>
  <si>
    <t>Mehrlohnfaktor (MLF)</t>
  </si>
  <si>
    <t>Produkt</t>
  </si>
  <si>
    <t>Umgelegte Personalnebenkosten (K3 Zeile 13)</t>
  </si>
  <si>
    <t>Direkte Personalnebenkosten (ArbeiterInnen)</t>
  </si>
  <si>
    <t>Summe Direkte Personalnebenkosten (DPNK)</t>
  </si>
  <si>
    <t>Mittelwert</t>
  </si>
  <si>
    <t>Ausfall-tage</t>
  </si>
  <si>
    <t>Gesetzliche Feiertage (Durchschnittswert)</t>
  </si>
  <si>
    <t>Urlaubsanspruch</t>
  </si>
  <si>
    <t>UPNK Kennzeichen</t>
  </si>
  <si>
    <t xml:space="preserve"> DPNK</t>
  </si>
  <si>
    <t>Gesamt</t>
  </si>
  <si>
    <t>A. Entlohnung für die produktive Arbeitszeit (Basis)</t>
  </si>
  <si>
    <t xml:space="preserve">B. Berechnung der UmgelegtenPersonalnebenkosten </t>
  </si>
  <si>
    <t>B1. Entlohnung und DPNK für Ausfallzeiten</t>
  </si>
  <si>
    <t>Feiertage</t>
  </si>
  <si>
    <t>Krankenstand u sonstige Verhinderung</t>
  </si>
  <si>
    <t>Betrieblicher Ausfall und Unproduktivität</t>
  </si>
  <si>
    <t>Urlaub in B2.1</t>
  </si>
  <si>
    <t>B2. Beiträge gem BUAG</t>
  </si>
  <si>
    <t>B2.1 Sachbereich Urlaub</t>
  </si>
  <si>
    <t>Beitragspflichtig</t>
  </si>
  <si>
    <t>abzüglich Urlaub</t>
  </si>
  <si>
    <t>bei 5 Tage pro Woche</t>
  </si>
  <si>
    <t>Wochen beitragspflichtig</t>
  </si>
  <si>
    <t>Zuschlag pro beitragspfl. Woche</t>
  </si>
  <si>
    <t>KV-Löhne</t>
  </si>
  <si>
    <t>Hebefaktor</t>
  </si>
  <si>
    <t>Beitrag an die BUAK pro Jahr</t>
  </si>
  <si>
    <t>bei Urlausanspruch 5 Wochen</t>
  </si>
  <si>
    <t>von</t>
  </si>
  <si>
    <t>für</t>
  </si>
  <si>
    <t>bei Urlausanspruch 6 Wochen</t>
  </si>
  <si>
    <t>Rückvergütung BUAK (+ Pauschalsatz für Lohnnebenkosten 30,1%)</t>
  </si>
  <si>
    <t>Wochen</t>
  </si>
  <si>
    <t>Ja</t>
  </si>
  <si>
    <t>Nein</t>
  </si>
  <si>
    <t>B2.3 Sachbereich Abfertigung</t>
  </si>
  <si>
    <t>entspricht</t>
  </si>
  <si>
    <t>B2.4 Sachbereich Überbrückungsgeld</t>
  </si>
  <si>
    <t>B3. Weihnachtsgeld</t>
  </si>
  <si>
    <t>B4. Sonstiges</t>
  </si>
  <si>
    <t>Summe gesamte Personal und Personalnebenkosten</t>
  </si>
  <si>
    <t>Abzüglich Entlohnung</t>
  </si>
  <si>
    <t>Abzüglich direkte Personalnebenkosten</t>
  </si>
  <si>
    <t>Umgelegte Personalnebenlosten</t>
  </si>
  <si>
    <t>Personalnebenkosten in Abhängigkeit von Mehrarbeit und Mehrverdienst</t>
  </si>
  <si>
    <t>Bezeich-nung</t>
  </si>
  <si>
    <t>Prozent-satz</t>
  </si>
  <si>
    <t>unabhängig vom Mehrarbeit und Mehrverdienst</t>
  </si>
  <si>
    <t>UPNK0</t>
  </si>
  <si>
    <t>abhängig von Mehrarbeit</t>
  </si>
  <si>
    <t>UPNK1</t>
  </si>
  <si>
    <t>abhängig von Mehrverdienst</t>
  </si>
  <si>
    <t>UPNK2</t>
  </si>
  <si>
    <t>abhängig von Mehrarbeit und Mehrverdienst</t>
  </si>
  <si>
    <t>UPNK3</t>
  </si>
  <si>
    <r>
      <rPr>
        <sz val="11"/>
        <color theme="1"/>
        <rFont val="Calibri"/>
        <family val="2"/>
      </rPr>
      <t>Ø</t>
    </r>
    <r>
      <rPr>
        <sz val="12.65"/>
        <color theme="1"/>
        <rFont val="Calibri"/>
        <family val="2"/>
      </rPr>
      <t xml:space="preserve"> KV-Lohn</t>
    </r>
  </si>
  <si>
    <r>
      <t>Ø</t>
    </r>
    <r>
      <rPr>
        <sz val="12.65"/>
        <color theme="1"/>
        <rFont val="Calibri"/>
        <family val="2"/>
      </rPr>
      <t xml:space="preserve"> abgabeplichtiger Lohn</t>
    </r>
  </si>
  <si>
    <t>B.1. Entlohnung und DPNK für Ausfallzeiten</t>
  </si>
  <si>
    <t>B.1.1 Feiertage und arbeitsfreie Tage gem KV</t>
  </si>
  <si>
    <t>Tage pro Jahr (Durchschittswerte f 4 Jahre))</t>
  </si>
  <si>
    <t>Feiertage u arbeitsfreie Tage</t>
  </si>
  <si>
    <t>B.1.2 Urlaub</t>
  </si>
  <si>
    <t>B.1.3 Krankenstand u sonstige persönlcher Ausfall</t>
  </si>
  <si>
    <t>B.2. Sonderzahlungen</t>
  </si>
  <si>
    <t>B.2.1 Urlaubszuschuss</t>
  </si>
  <si>
    <t>B.2.2Weihnachtsgeld</t>
  </si>
  <si>
    <r>
      <rPr>
        <b/>
        <sz val="11"/>
        <rFont val="Calibri"/>
        <family val="2"/>
        <scheme val="minor"/>
      </rPr>
      <t>B.3. Sonstige Nebenkosten</t>
    </r>
    <r>
      <rPr>
        <sz val="11"/>
        <rFont val="Calibri"/>
        <family val="2"/>
        <scheme val="minor"/>
      </rPr>
      <t xml:space="preserve"> (zB Abfertigung-ALT, Betriebsrat)</t>
    </r>
  </si>
  <si>
    <t>davon direkte Personalnebenkosten</t>
  </si>
  <si>
    <t>davon umgelegte Personalnebenkosten</t>
  </si>
  <si>
    <t>abgabepflichtiger Lohn</t>
  </si>
  <si>
    <t>UPNK0 (von Mehrarbeit und Mehrlohn unabhängig)</t>
  </si>
  <si>
    <t>UPNK1 (nur von Mehrarbeit abhängig)</t>
  </si>
  <si>
    <t>UPNK2 (nur vom Mehrlohn abhängig)</t>
  </si>
  <si>
    <t>Umgelegte Personalnebenkosten</t>
  </si>
  <si>
    <t>Aufteilung in die Kategorien (UPNK0 bis UPNK3)</t>
  </si>
  <si>
    <t>abgabepl. Lohn ohne AZ-Zusch.</t>
  </si>
  <si>
    <t>Mehrlohnfaktor aus Mehrarbeit</t>
  </si>
  <si>
    <t>Werte gem Musterberechnung</t>
  </si>
  <si>
    <t>Beispielrechnung für die projektbezogene Anpassung der UPNK</t>
  </si>
  <si>
    <t>Personalnebenkosten gesamt</t>
  </si>
  <si>
    <t>Summe Direkte Personalnebenkosten auf lfd Entgelt (DPNK)</t>
  </si>
  <si>
    <t>Stand:</t>
  </si>
  <si>
    <t>Direkte Personalnebenkosten auf lfd. Entgelt</t>
  </si>
  <si>
    <t>Wert gem Muster-berech.</t>
  </si>
  <si>
    <t>Summe UPNK</t>
  </si>
  <si>
    <t>Musterkalkulation der umgelegten Personalnebenkosten</t>
  </si>
  <si>
    <t>nach</t>
  </si>
  <si>
    <t>dem Kollektivvertrag für</t>
  </si>
  <si>
    <t>Erstellt von Univ.-Prof. DI Dr Andreas Kropik</t>
  </si>
  <si>
    <t>Grau hinterlegte Felder sind individuelle Eingabefelder.  Sie sind überschreibbar. Alle Berechnungen sind sorgfältig geprüft, Fehler sind allerdings nie ausgeschlossen. Die Anwendung erfolgt auf eigene Gefahr.</t>
  </si>
  <si>
    <t>B.1.4 Betrieblicher Ausfall</t>
  </si>
  <si>
    <t>abzüglich Wohnbauförderungsbeitrag</t>
  </si>
  <si>
    <t>Projektarbeitszeit</t>
  </si>
  <si>
    <t>DPNK auf Sonderzahlungen (Anpassung der DPNK auf lfd Entgelt)</t>
  </si>
  <si>
    <t>Direkte Personalnebenkosten auf Sonderzahlungen</t>
  </si>
  <si>
    <t>Mehrlohnfaktor - nur Mehrarbeit (MLF-MA)</t>
  </si>
  <si>
    <t>Abfertigung-Neu (Betriebl. Mitarbeitervorsorge)</t>
  </si>
  <si>
    <t>Beitragspf. Wochen Dezember - März</t>
  </si>
  <si>
    <t>Zuschlag April - November</t>
  </si>
  <si>
    <t>Zuschlag Dezember - März</t>
  </si>
  <si>
    <t>Zwischensumme</t>
  </si>
  <si>
    <t>DPNK auf laufendes Entgelt</t>
  </si>
  <si>
    <t>DPNK</t>
  </si>
  <si>
    <t>www.bauwesen.at/pub</t>
  </si>
  <si>
    <t>DZ zum FLAF (im Mittel; bitte zutreffenden Bundesländerwert eintragen)</t>
  </si>
  <si>
    <t>www.bauwesen.at</t>
  </si>
  <si>
    <r>
      <t xml:space="preserve">Nähere Erläuterungen zu den Personalnebenkosten und zur Stundensatzkalkulation (K3-Blatt) können dem Buch </t>
    </r>
    <r>
      <rPr>
        <i/>
        <sz val="11"/>
        <rFont val="Calibri"/>
        <family val="2"/>
        <scheme val="minor"/>
      </rPr>
      <t>Kropik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Baukalkulation, Kostenrechnung und ÖNORM B 2061</t>
    </r>
    <r>
      <rPr>
        <sz val="11"/>
        <rFont val="Calibri"/>
        <family val="2"/>
        <scheme val="minor"/>
      </rPr>
      <t xml:space="preserve"> entnommen werden. Verfügbar ist auch ein </t>
    </r>
    <r>
      <rPr>
        <b/>
        <sz val="11"/>
        <rFont val="Calibri"/>
        <family val="2"/>
        <scheme val="minor"/>
      </rPr>
      <t>K3-Kalkulationsprogramm</t>
    </r>
    <r>
      <rPr>
        <sz val="11"/>
        <rFont val="Calibri"/>
        <family val="2"/>
        <scheme val="minor"/>
      </rPr>
      <t xml:space="preserve"> (in Excel) zur Ermittlung des Stundensatztes (K3-Blatt-Kalkulation nach der ÖNORM B 2061:2020). Es ist dz (März 2020) das einzige Programm,  welches auf die Besonderheiten der einzelnen Kollektivverträge eingeht (unterschiedliche Bemessungsgrudlagen für Erschwernisse, Überstunden udgl). Weitere Informationen dazu siehe www.bauwesen.at.</t>
    </r>
  </si>
  <si>
    <t>www.bauwesen.at/tools</t>
  </si>
  <si>
    <t>Informationen dazu:</t>
  </si>
  <si>
    <t>UPNK3 (vom Mehrlohn aus Mehrarbeit abhängig)</t>
  </si>
  <si>
    <t>Familienlastenausgleichsfonds (FLAF) - Vorgezogene Reduktion von 3,9% auf</t>
  </si>
  <si>
    <t>frei</t>
  </si>
  <si>
    <t>Ergebnis der nachfolgenden Berechnung</t>
  </si>
  <si>
    <t>UPNK0: Der Prozentsatz ist unabhängig von einer Überzahlung des KV-Entgelts und von Mehrarbeit. Er ist auf das abgabepflichtige Entgelt gem K3-Blatt aufzuschlagen.</t>
  </si>
  <si>
    <t>UPNK1: Der Prozentsatz ist abhängig von der Mehrarbeit. Er verhält sich degressiv bei zunehmender Überschreitung der KV-Arbeitszeit. Der angepasste Prozentsatz ist auf das abgabepflichtige Entgelt gem K3-Blatt aufzuschlagen.</t>
  </si>
  <si>
    <t>UPNK2: Der Prozentsatz ist abhängig vom Mehrentgelt. Er verhält sich degressiv bei zunehmender Überzahlung des KV-Entgelts. Der angepasste Prozentsatz ist auf das abgabepflichtige Entgelt gem K3-Blatt aufzuschlagen.</t>
  </si>
  <si>
    <t>UPNK3: Der Prozentsatz ist abhängig von Mehrentgelt und Mehrarbeit. Er verhält sich degressiv bei zunehmender Überzahlung des KV-Entgelts. Der angepasste Prozentsatz ist auf das abgabepflichtige Entgelt gem K3-Blatt aufzuschlagen.</t>
  </si>
  <si>
    <t>UPNK ges.</t>
  </si>
  <si>
    <t>Besondere Hinweise: Keine.</t>
  </si>
  <si>
    <t>Die Berechnung der UPNK</t>
  </si>
  <si>
    <r>
      <t xml:space="preserve">Bei Anwendung des </t>
    </r>
    <r>
      <rPr>
        <b/>
        <sz val="12"/>
        <rFont val="Calibri"/>
        <family val="2"/>
        <scheme val="minor"/>
      </rPr>
      <t>K3-Kalkulationstools</t>
    </r>
    <r>
      <rPr>
        <sz val="12"/>
        <rFont val="Calibri"/>
        <family val="2"/>
        <scheme val="minor"/>
      </rPr>
      <t xml:space="preserve"> erfolgt eine allfällige erforderliche Anpassug automatisch. Die Grundwerte sind in die Quelltaten/Stammdaten einzutragen. (www.bauwesen.at/k3)</t>
    </r>
  </si>
  <si>
    <t>Besondere Hinweise: Als Mehrentgelt welches zu einem degressiven Verhalten von UPNK2 und UPNK3 führt, ist nur jenes welches sich aus Überstunden/Mehrarbeit ergibt heranzuziehen.</t>
  </si>
  <si>
    <t>Name des Tabellenblatts:</t>
  </si>
  <si>
    <t>UPNK angepasst</t>
  </si>
  <si>
    <t>Niveau 1</t>
  </si>
  <si>
    <t>Niveau 2</t>
  </si>
  <si>
    <t>KV-Entelt</t>
  </si>
  <si>
    <t>Ü-Std Zuschlag</t>
  </si>
  <si>
    <t>Brutto Anwesenheitszeit</t>
  </si>
  <si>
    <t>Produktive (erlösbringende) Anwesenheitszeit</t>
  </si>
  <si>
    <t>Unprod. Zeiten (Schulung, Anschlussauftrag-Wartezeit etc)</t>
  </si>
  <si>
    <t>Ausfallzeit Krankheit und Pflege</t>
  </si>
  <si>
    <t>Sonstige Ausfallzeit (Arzt, Umzug, Hochzeit etc)</t>
  </si>
  <si>
    <t>Ausfallzeit Schlechtwetter mit Rückvergütung</t>
  </si>
  <si>
    <r>
      <rPr>
        <b/>
        <i/>
        <sz val="11"/>
        <color theme="1"/>
        <rFont val="Calibri"/>
        <family val="2"/>
        <scheme val="minor"/>
      </rPr>
      <t>Kropik</t>
    </r>
    <r>
      <rPr>
        <b/>
        <sz val="11"/>
        <color theme="1"/>
        <rFont val="Calibri"/>
        <family val="2"/>
        <scheme val="minor"/>
      </rPr>
      <t>, Baukalkulation, Kostenrechnung und ÖNORM B 2061 (2020)</t>
    </r>
  </si>
  <si>
    <r>
      <rPr>
        <b/>
        <i/>
        <sz val="11"/>
        <color theme="1"/>
        <rFont val="Calibri"/>
        <family val="2"/>
        <scheme val="minor"/>
      </rPr>
      <t>Kropik</t>
    </r>
    <r>
      <rPr>
        <b/>
        <sz val="11"/>
        <color theme="1"/>
        <rFont val="Calibri"/>
        <family val="2"/>
        <scheme val="minor"/>
      </rPr>
      <t>, (Keine) Mehrkostenforderungen beim Bauvertrag (2021)</t>
    </r>
  </si>
  <si>
    <r>
      <rPr>
        <b/>
        <i/>
        <sz val="11"/>
        <color theme="1"/>
        <rFont val="Calibri"/>
        <family val="2"/>
        <scheme val="minor"/>
      </rPr>
      <t>Kropik</t>
    </r>
    <r>
      <rPr>
        <b/>
        <sz val="11"/>
        <color theme="1"/>
        <rFont val="Calibri"/>
        <family val="2"/>
        <scheme val="minor"/>
      </rPr>
      <t>, Bauvertrags- und Nachtragsmanagement (2023) - inkl Kommentar ÖNORM B 2110:2023</t>
    </r>
  </si>
  <si>
    <t>Tage gem KollV (24.12./31.12.) zu …% arbeitsfrei:</t>
  </si>
  <si>
    <t>Tage gem KollV (24.12/31.12.) zu …% arbeitsfrei:</t>
  </si>
  <si>
    <t>(ohne BUAG)</t>
  </si>
  <si>
    <t>Eisen- und Metallverarbeitende Gewerbe - Gewerk SPENGLER</t>
  </si>
  <si>
    <t>(Berechnung ident der allgemeinen Berechnung f d KollV Eisen und Metall - Gewerbe</t>
  </si>
  <si>
    <t xml:space="preserve">Die Einbeziehung SPENGLER in das BUAG erfolgt wie folgt:
- Sachbereich der Urlaubsregelung: Rückwirkend ab 1. Jänner 2024.
- Sachbereich des Überbrückungsgeldes: Ab 1. Jänner 2025.
- Sachbereich der Abfertigungsregelung: Ab 1. Jänner 2026.
- Bauarbeiter-Schlechtwetterentschädigungsgesetz (BSchEG): Ab 1. November 2024 </t>
  </si>
  <si>
    <t>Eisen- und Metallverarbeitende Gewerbe &amp; BUAG - Gewerk SPENGLER</t>
  </si>
  <si>
    <t>(mit BUAG)</t>
  </si>
  <si>
    <t>Ab Jän. 26: 0% und Regelung nach BUAG - siehe B2.3</t>
  </si>
  <si>
    <t>Ab Jän. 26: Abwicklung Abfertigung über BUAG!</t>
  </si>
  <si>
    <t>Schlechtwetter mit Rückvergütung (daher kein Kostenansatz)</t>
  </si>
  <si>
    <t xml:space="preserve">Anspruch </t>
  </si>
  <si>
    <t>Zusammenfassung der UPNK - Spengler mit BUAG (ArbeiterInnen)</t>
  </si>
  <si>
    <t>Gem KollV Eisen- und Metallverarb. Gewerbe sowie BUAG</t>
  </si>
  <si>
    <t>entsprechend dem KollV f d Eisen- und Metallverarbeitende Gewerbe</t>
  </si>
  <si>
    <t>entspricht bei Std/Tag v.:</t>
  </si>
  <si>
    <t>Beitr.pfl. Wo. (04 bis 11 -  8/12 Urlaub)</t>
  </si>
  <si>
    <t>B4.1 Sonstiges (für Unbeachtetes, Berechnungsrisiko, Erinnerungswert für Sonstiges)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</si>
</sst>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\ &quot;Wochen&quot;"/>
    <numFmt numFmtId="165" formatCode="#,##0\ &quot;Tage/Wo&quot;"/>
    <numFmt numFmtId="166" formatCode="0.0000"/>
    <numFmt numFmtId="167" formatCode="#,##0\ &quot;Wochen&quot;"/>
    <numFmt numFmtId="168" formatCode="#,##0\ &quot;Tage/Wo für&quot;"/>
    <numFmt numFmtId="169" formatCode="0.000%"/>
    <numFmt numFmtId="170" formatCode="_-* #,##0_-;\-* #,##0_-;_-* &quot;-&quot;??_-;_-@_-"/>
    <numFmt numFmtId="171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.65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8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2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darkUp">
        <fgColor theme="0" tint="-0.49998474074526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10" fontId="4" fillId="0" borderId="0" applyProtection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10" fontId="4" fillId="0" borderId="0" applyProtection="0"/>
    <xf numFmtId="0" fontId="22" fillId="0" borderId="0" applyNumberFormat="0" applyFill="0" applyBorder="0" applyAlignment="0" applyProtection="0"/>
  </cellStyleXfs>
  <cellXfs count="518">
    <xf numFmtId="0" fontId="0" fillId="0" borderId="0" xfId="0"/>
    <xf numFmtId="0" fontId="5" fillId="0" borderId="0" xfId="3" applyFont="1"/>
    <xf numFmtId="0" fontId="2" fillId="0" borderId="1" xfId="4" applyFont="1" applyBorder="1"/>
    <xf numFmtId="0" fontId="1" fillId="0" borderId="2" xfId="4" applyFont="1" applyBorder="1"/>
    <xf numFmtId="0" fontId="1" fillId="0" borderId="2" xfId="4" applyFont="1" applyBorder="1" applyAlignment="1">
      <alignment horizontal="center"/>
    </xf>
    <xf numFmtId="0" fontId="1" fillId="0" borderId="6" xfId="4" applyFont="1" applyBorder="1" applyAlignment="1">
      <alignment horizontal="center"/>
    </xf>
    <xf numFmtId="0" fontId="5" fillId="0" borderId="9" xfId="4" applyFont="1" applyBorder="1"/>
    <xf numFmtId="0" fontId="1" fillId="0" borderId="0" xfId="4" applyFont="1"/>
    <xf numFmtId="43" fontId="1" fillId="0" borderId="0" xfId="5" applyFont="1" applyBorder="1"/>
    <xf numFmtId="0" fontId="1" fillId="0" borderId="4" xfId="4" applyFont="1" applyBorder="1"/>
    <xf numFmtId="0" fontId="1" fillId="0" borderId="8" xfId="4" applyFont="1" applyBorder="1"/>
    <xf numFmtId="0" fontId="1" fillId="0" borderId="10" xfId="4" applyFont="1" applyBorder="1"/>
    <xf numFmtId="43" fontId="1" fillId="0" borderId="10" xfId="5" applyFont="1" applyBorder="1"/>
    <xf numFmtId="0" fontId="1" fillId="0" borderId="11" xfId="4" applyFont="1" applyBorder="1"/>
    <xf numFmtId="0" fontId="1" fillId="0" borderId="5" xfId="4" applyFont="1" applyBorder="1"/>
    <xf numFmtId="0" fontId="1" fillId="0" borderId="12" xfId="4" applyFont="1" applyBorder="1"/>
    <xf numFmtId="43" fontId="1" fillId="0" borderId="13" xfId="4" applyNumberFormat="1" applyFont="1" applyBorder="1"/>
    <xf numFmtId="43" fontId="1" fillId="0" borderId="14" xfId="5" applyFont="1" applyBorder="1"/>
    <xf numFmtId="165" fontId="1" fillId="0" borderId="0" xfId="4" applyNumberFormat="1" applyFont="1"/>
    <xf numFmtId="0" fontId="5" fillId="0" borderId="8" xfId="4" applyFont="1" applyBorder="1"/>
    <xf numFmtId="9" fontId="1" fillId="0" borderId="10" xfId="4" applyNumberFormat="1" applyFont="1" applyBorder="1"/>
    <xf numFmtId="165" fontId="1" fillId="0" borderId="10" xfId="4" applyNumberFormat="1" applyFont="1" applyBorder="1"/>
    <xf numFmtId="43" fontId="1" fillId="0" borderId="15" xfId="5" applyFont="1" applyBorder="1"/>
    <xf numFmtId="43" fontId="1" fillId="0" borderId="0" xfId="4" applyNumberFormat="1" applyFont="1"/>
    <xf numFmtId="43" fontId="1" fillId="0" borderId="7" xfId="4" applyNumberFormat="1" applyFont="1" applyBorder="1"/>
    <xf numFmtId="43" fontId="8" fillId="0" borderId="0" xfId="4" applyNumberFormat="1" applyFont="1"/>
    <xf numFmtId="10" fontId="2" fillId="0" borderId="0" xfId="7" applyNumberFormat="1" applyFont="1" applyBorder="1"/>
    <xf numFmtId="10" fontId="1" fillId="0" borderId="14" xfId="4" applyNumberFormat="1" applyFont="1" applyBorder="1"/>
    <xf numFmtId="43" fontId="9" fillId="0" borderId="0" xfId="4" applyNumberFormat="1" applyFont="1"/>
    <xf numFmtId="10" fontId="1" fillId="0" borderId="0" xfId="7" applyNumberFormat="1" applyFont="1" applyBorder="1"/>
    <xf numFmtId="10" fontId="1" fillId="0" borderId="3" xfId="4" applyNumberFormat="1" applyFont="1" applyBorder="1"/>
    <xf numFmtId="0" fontId="1" fillId="0" borderId="14" xfId="4" applyFont="1" applyBorder="1"/>
    <xf numFmtId="43" fontId="9" fillId="0" borderId="0" xfId="5" applyFont="1" applyBorder="1"/>
    <xf numFmtId="0" fontId="5" fillId="0" borderId="2" xfId="3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10" xfId="0" applyBorder="1"/>
    <xf numFmtId="0" fontId="0" fillId="0" borderId="15" xfId="0" applyBorder="1"/>
    <xf numFmtId="43" fontId="0" fillId="0" borderId="10" xfId="1" applyFont="1" applyBorder="1" applyProtection="1"/>
    <xf numFmtId="166" fontId="0" fillId="0" borderId="10" xfId="0" applyNumberFormat="1" applyBorder="1"/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vertical="center"/>
    </xf>
    <xf numFmtId="10" fontId="10" fillId="0" borderId="3" xfId="0" applyNumberFormat="1" applyFont="1" applyBorder="1" applyAlignment="1">
      <alignment vertical="center"/>
    </xf>
    <xf numFmtId="4" fontId="5" fillId="4" borderId="11" xfId="0" applyNumberFormat="1" applyFont="1" applyFill="1" applyBorder="1" applyAlignment="1">
      <alignment vertical="center"/>
    </xf>
    <xf numFmtId="166" fontId="5" fillId="0" borderId="11" xfId="0" applyNumberFormat="1" applyFont="1" applyBorder="1" applyAlignment="1">
      <alignment vertical="center"/>
    </xf>
    <xf numFmtId="4" fontId="5" fillId="4" borderId="17" xfId="0" applyNumberFormat="1" applyFont="1" applyFill="1" applyBorder="1" applyAlignment="1">
      <alignment vertical="center"/>
    </xf>
    <xf numFmtId="166" fontId="5" fillId="0" borderId="17" xfId="0" applyNumberFormat="1" applyFont="1" applyBorder="1" applyAlignment="1">
      <alignment vertical="center"/>
    </xf>
    <xf numFmtId="10" fontId="5" fillId="0" borderId="7" xfId="0" applyNumberFormat="1" applyFont="1" applyBorder="1" applyAlignment="1">
      <alignment vertical="center"/>
    </xf>
    <xf numFmtId="10" fontId="5" fillId="0" borderId="15" xfId="0" applyNumberFormat="1" applyFont="1" applyBorder="1" applyAlignment="1">
      <alignment vertical="center"/>
    </xf>
    <xf numFmtId="0" fontId="6" fillId="0" borderId="2" xfId="0" applyFont="1" applyBorder="1"/>
    <xf numFmtId="1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0" fontId="6" fillId="0" borderId="3" xfId="0" applyNumberFormat="1" applyFont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0" fontId="2" fillId="0" borderId="15" xfId="0" applyNumberFormat="1" applyFont="1" applyBorder="1" applyAlignment="1">
      <alignment vertical="center"/>
    </xf>
    <xf numFmtId="10" fontId="0" fillId="0" borderId="15" xfId="0" applyNumberFormat="1" applyBorder="1" applyAlignment="1">
      <alignment vertical="center"/>
    </xf>
    <xf numFmtId="10" fontId="0" fillId="0" borderId="3" xfId="0" applyNumberForma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1" fillId="0" borderId="2" xfId="4" applyFont="1" applyBorder="1" applyAlignment="1">
      <alignment horizontal="center" vertical="center"/>
    </xf>
    <xf numFmtId="0" fontId="5" fillId="0" borderId="5" xfId="4" applyFont="1" applyBorder="1" applyAlignment="1">
      <alignment vertical="center"/>
    </xf>
    <xf numFmtId="0" fontId="1" fillId="0" borderId="12" xfId="4" applyFont="1" applyBorder="1" applyAlignment="1">
      <alignment vertical="center"/>
    </xf>
    <xf numFmtId="0" fontId="0" fillId="0" borderId="12" xfId="0" applyBorder="1" applyAlignment="1">
      <alignment vertical="center"/>
    </xf>
    <xf numFmtId="43" fontId="1" fillId="0" borderId="12" xfId="5" applyFont="1" applyBorder="1" applyAlignment="1" applyProtection="1">
      <alignment vertical="center"/>
    </xf>
    <xf numFmtId="0" fontId="1" fillId="0" borderId="8" xfId="4" applyFont="1" applyBorder="1" applyAlignment="1">
      <alignment vertical="center"/>
    </xf>
    <xf numFmtId="0" fontId="1" fillId="0" borderId="10" xfId="4" applyFont="1" applyBorder="1" applyAlignment="1">
      <alignment vertical="center"/>
    </xf>
    <xf numFmtId="0" fontId="0" fillId="0" borderId="10" xfId="0" applyBorder="1" applyAlignment="1">
      <alignment vertical="center"/>
    </xf>
    <xf numFmtId="43" fontId="1" fillId="0" borderId="15" xfId="5" applyFont="1" applyBorder="1" applyAlignment="1" applyProtection="1">
      <alignment vertical="center"/>
    </xf>
    <xf numFmtId="0" fontId="11" fillId="0" borderId="11" xfId="4" applyFont="1" applyBorder="1" applyAlignment="1">
      <alignment vertical="center"/>
    </xf>
    <xf numFmtId="0" fontId="2" fillId="0" borderId="5" xfId="4" applyFont="1" applyBorder="1" applyAlignment="1">
      <alignment vertical="center"/>
    </xf>
    <xf numFmtId="43" fontId="1" fillId="0" borderId="13" xfId="4" applyNumberFormat="1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1" fillId="0" borderId="0" xfId="4" applyFont="1" applyAlignment="1">
      <alignment vertical="center"/>
    </xf>
    <xf numFmtId="43" fontId="1" fillId="0" borderId="14" xfId="5" applyFont="1" applyBorder="1" applyAlignment="1" applyProtection="1">
      <alignment vertical="center"/>
    </xf>
    <xf numFmtId="0" fontId="0" fillId="0" borderId="0" xfId="4" applyFont="1" applyAlignment="1">
      <alignment vertical="center"/>
    </xf>
    <xf numFmtId="0" fontId="11" fillId="0" borderId="11" xfId="0" applyFont="1" applyBorder="1" applyAlignment="1">
      <alignment vertical="center"/>
    </xf>
    <xf numFmtId="0" fontId="5" fillId="0" borderId="9" xfId="4" applyFont="1" applyBorder="1" applyAlignment="1">
      <alignment vertical="center" wrapText="1"/>
    </xf>
    <xf numFmtId="167" fontId="1" fillId="0" borderId="0" xfId="5" applyNumberFormat="1" applyFont="1" applyBorder="1" applyAlignment="1" applyProtection="1">
      <alignment vertical="center"/>
    </xf>
    <xf numFmtId="0" fontId="5" fillId="0" borderId="8" xfId="4" applyFont="1" applyBorder="1" applyAlignment="1">
      <alignment vertical="center" wrapText="1"/>
    </xf>
    <xf numFmtId="167" fontId="1" fillId="0" borderId="10" xfId="5" applyNumberFormat="1" applyFont="1" applyBorder="1" applyAlignment="1" applyProtection="1">
      <alignment vertical="center"/>
    </xf>
    <xf numFmtId="9" fontId="1" fillId="0" borderId="10" xfId="4" applyNumberFormat="1" applyFont="1" applyBorder="1" applyAlignment="1">
      <alignment vertical="center"/>
    </xf>
    <xf numFmtId="0" fontId="0" fillId="0" borderId="9" xfId="4" applyFont="1" applyBorder="1" applyAlignment="1">
      <alignment vertical="center"/>
    </xf>
    <xf numFmtId="43" fontId="1" fillId="3" borderId="14" xfId="5" applyFont="1" applyFill="1" applyBorder="1" applyAlignment="1" applyProtection="1">
      <alignment vertical="center"/>
      <protection locked="0"/>
    </xf>
    <xf numFmtId="0" fontId="0" fillId="0" borderId="8" xfId="4" applyFont="1" applyBorder="1" applyAlignment="1">
      <alignment vertical="center"/>
    </xf>
    <xf numFmtId="43" fontId="1" fillId="0" borderId="13" xfId="5" applyFont="1" applyBorder="1" applyAlignment="1" applyProtection="1">
      <alignment vertical="center"/>
    </xf>
    <xf numFmtId="43" fontId="11" fillId="0" borderId="11" xfId="5" applyFont="1" applyBorder="1" applyAlignment="1" applyProtection="1">
      <alignment vertical="center"/>
    </xf>
    <xf numFmtId="0" fontId="2" fillId="0" borderId="2" xfId="4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4" applyNumberFormat="1" applyFont="1" applyBorder="1" applyAlignment="1">
      <alignment vertical="center"/>
    </xf>
    <xf numFmtId="43" fontId="11" fillId="0" borderId="6" xfId="4" applyNumberFormat="1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0" xfId="4" applyFont="1" applyBorder="1" applyAlignment="1">
      <alignment vertical="center"/>
    </xf>
    <xf numFmtId="0" fontId="2" fillId="0" borderId="15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4" applyFont="1" applyAlignment="1">
      <alignment vertical="center"/>
    </xf>
    <xf numFmtId="0" fontId="1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9" xfId="4" applyFont="1" applyBorder="1" applyAlignment="1">
      <alignment vertical="center"/>
    </xf>
    <xf numFmtId="43" fontId="2" fillId="0" borderId="0" xfId="4" applyNumberFormat="1" applyFont="1" applyAlignment="1">
      <alignment vertical="center"/>
    </xf>
    <xf numFmtId="10" fontId="2" fillId="0" borderId="0" xfId="7" applyNumberFormat="1" applyFont="1" applyBorder="1" applyAlignment="1" applyProtection="1">
      <alignment vertical="center"/>
    </xf>
    <xf numFmtId="10" fontId="1" fillId="0" borderId="0" xfId="4" applyNumberFormat="1" applyFont="1" applyAlignment="1">
      <alignment vertical="center"/>
    </xf>
    <xf numFmtId="10" fontId="0" fillId="0" borderId="11" xfId="0" applyNumberFormat="1" applyBorder="1" applyAlignment="1">
      <alignment vertical="center"/>
    </xf>
    <xf numFmtId="43" fontId="1" fillId="0" borderId="0" xfId="4" applyNumberFormat="1" applyFont="1" applyAlignment="1">
      <alignment vertical="center"/>
    </xf>
    <xf numFmtId="10" fontId="1" fillId="0" borderId="0" xfId="7" applyNumberFormat="1" applyFont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2" fillId="0" borderId="9" xfId="4" applyFont="1" applyBorder="1" applyAlignment="1">
      <alignment vertical="center"/>
    </xf>
    <xf numFmtId="0" fontId="1" fillId="0" borderId="9" xfId="4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10" fontId="0" fillId="0" borderId="0" xfId="7" applyNumberFormat="1" applyFont="1" applyBorder="1" applyAlignment="1" applyProtection="1">
      <alignment vertical="center"/>
    </xf>
    <xf numFmtId="43" fontId="1" fillId="0" borderId="10" xfId="4" applyNumberFormat="1" applyFont="1" applyBorder="1" applyAlignment="1">
      <alignment vertical="center"/>
    </xf>
    <xf numFmtId="10" fontId="0" fillId="0" borderId="10" xfId="7" applyNumberFormat="1" applyFont="1" applyBorder="1" applyAlignment="1" applyProtection="1">
      <alignment vertical="center"/>
    </xf>
    <xf numFmtId="10" fontId="1" fillId="0" borderId="10" xfId="7" applyNumberFormat="1" applyFont="1" applyBorder="1" applyAlignment="1" applyProtection="1">
      <alignment vertical="center"/>
    </xf>
    <xf numFmtId="43" fontId="0" fillId="0" borderId="0" xfId="0" applyNumberFormat="1" applyAlignment="1">
      <alignment vertical="center"/>
    </xf>
    <xf numFmtId="169" fontId="1" fillId="0" borderId="0" xfId="2" applyNumberFormat="1" applyFont="1" applyBorder="1" applyAlignment="1" applyProtection="1">
      <alignment vertical="center"/>
    </xf>
    <xf numFmtId="0" fontId="0" fillId="0" borderId="0" xfId="4" applyFont="1" applyAlignment="1">
      <alignment horizontal="center" vertical="center"/>
    </xf>
    <xf numFmtId="10" fontId="1" fillId="0" borderId="0" xfId="4" applyNumberFormat="1" applyFont="1" applyAlignment="1">
      <alignment horizontal="center" vertical="center"/>
    </xf>
    <xf numFmtId="10" fontId="0" fillId="0" borderId="0" xfId="7" applyNumberFormat="1" applyFont="1" applyBorder="1" applyAlignment="1" applyProtection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vertical="center"/>
    </xf>
    <xf numFmtId="10" fontId="2" fillId="0" borderId="0" xfId="4" applyNumberFormat="1" applyFont="1" applyAlignment="1">
      <alignment vertical="center"/>
    </xf>
    <xf numFmtId="0" fontId="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2" fillId="0" borderId="0" xfId="0" applyFont="1"/>
    <xf numFmtId="0" fontId="0" fillId="0" borderId="10" xfId="4" applyFont="1" applyBorder="1" applyAlignment="1">
      <alignment vertical="center"/>
    </xf>
    <xf numFmtId="9" fontId="1" fillId="3" borderId="0" xfId="4" applyNumberFormat="1" applyFont="1" applyFill="1" applyAlignment="1" applyProtection="1">
      <alignment vertical="center"/>
      <protection locked="0"/>
    </xf>
    <xf numFmtId="0" fontId="1" fillId="0" borderId="16" xfId="4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10" fontId="1" fillId="0" borderId="18" xfId="4" applyNumberFormat="1" applyFont="1" applyBorder="1" applyAlignment="1">
      <alignment vertical="center"/>
    </xf>
    <xf numFmtId="10" fontId="0" fillId="0" borderId="17" xfId="0" applyNumberFormat="1" applyBorder="1" applyAlignment="1">
      <alignment vertical="center"/>
    </xf>
    <xf numFmtId="10" fontId="2" fillId="0" borderId="10" xfId="4" applyNumberFormat="1" applyFont="1" applyBorder="1" applyAlignment="1">
      <alignment vertical="center"/>
    </xf>
    <xf numFmtId="10" fontId="2" fillId="0" borderId="7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9" xfId="0" applyBorder="1"/>
    <xf numFmtId="0" fontId="0" fillId="0" borderId="11" xfId="0" applyBorder="1"/>
    <xf numFmtId="0" fontId="0" fillId="0" borderId="18" xfId="0" applyBorder="1"/>
    <xf numFmtId="0" fontId="0" fillId="0" borderId="17" xfId="0" applyBorder="1"/>
    <xf numFmtId="0" fontId="13" fillId="0" borderId="5" xfId="0" applyFont="1" applyBorder="1"/>
    <xf numFmtId="0" fontId="13" fillId="0" borderId="8" xfId="0" applyFont="1" applyBorder="1"/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2" fillId="0" borderId="2" xfId="4" applyFont="1" applyBorder="1"/>
    <xf numFmtId="0" fontId="5" fillId="0" borderId="0" xfId="4" applyFont="1"/>
    <xf numFmtId="0" fontId="5" fillId="0" borderId="10" xfId="4" applyFont="1" applyBorder="1"/>
    <xf numFmtId="0" fontId="0" fillId="0" borderId="5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4" applyFont="1" applyAlignment="1">
      <alignment horizontal="center"/>
    </xf>
    <xf numFmtId="0" fontId="0" fillId="0" borderId="9" xfId="4" applyFont="1" applyBorder="1"/>
    <xf numFmtId="10" fontId="1" fillId="0" borderId="0" xfId="4" applyNumberFormat="1" applyFont="1"/>
    <xf numFmtId="43" fontId="1" fillId="0" borderId="15" xfId="4" applyNumberFormat="1" applyFont="1" applyBorder="1"/>
    <xf numFmtId="0" fontId="6" fillId="0" borderId="0" xfId="3" applyFont="1" applyAlignment="1">
      <alignment vertical="center"/>
    </xf>
    <xf numFmtId="43" fontId="1" fillId="0" borderId="0" xfId="5" applyFont="1" applyBorder="1" applyAlignment="1">
      <alignment horizontal="center" vertical="center"/>
    </xf>
    <xf numFmtId="43" fontId="1" fillId="0" borderId="0" xfId="4" applyNumberFormat="1" applyFont="1" applyAlignment="1">
      <alignment horizontal="center" vertical="center"/>
    </xf>
    <xf numFmtId="0" fontId="6" fillId="0" borderId="9" xfId="4" applyFont="1" applyBorder="1"/>
    <xf numFmtId="0" fontId="2" fillId="0" borderId="9" xfId="4" applyFont="1" applyBorder="1"/>
    <xf numFmtId="0" fontId="5" fillId="0" borderId="8" xfId="8" applyFont="1" applyBorder="1" applyAlignment="1">
      <alignment vertical="top"/>
    </xf>
    <xf numFmtId="0" fontId="5" fillId="0" borderId="12" xfId="3" applyFont="1" applyBorder="1"/>
    <xf numFmtId="0" fontId="0" fillId="0" borderId="14" xfId="0" applyBorder="1"/>
    <xf numFmtId="0" fontId="5" fillId="0" borderId="10" xfId="3" applyFont="1" applyBorder="1"/>
    <xf numFmtId="0" fontId="15" fillId="0" borderId="1" xfId="0" applyFont="1" applyBorder="1" applyAlignment="1">
      <alignment vertical="center"/>
    </xf>
    <xf numFmtId="0" fontId="15" fillId="0" borderId="2" xfId="0" applyFont="1" applyBorder="1"/>
    <xf numFmtId="10" fontId="15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10" fontId="15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8" applyFont="1" applyAlignment="1">
      <alignment vertical="top"/>
    </xf>
    <xf numFmtId="0" fontId="16" fillId="0" borderId="5" xfId="4" applyFont="1" applyBorder="1" applyAlignment="1">
      <alignment vertical="center"/>
    </xf>
    <xf numFmtId="0" fontId="16" fillId="0" borderId="12" xfId="4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" fillId="0" borderId="10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1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" xfId="3" applyFont="1" applyBorder="1"/>
    <xf numFmtId="0" fontId="5" fillId="0" borderId="2" xfId="4" applyFont="1" applyBorder="1"/>
    <xf numFmtId="10" fontId="2" fillId="0" borderId="3" xfId="4" applyNumberFormat="1" applyFont="1" applyBorder="1"/>
    <xf numFmtId="0" fontId="5" fillId="0" borderId="1" xfId="4" applyFont="1" applyBorder="1"/>
    <xf numFmtId="10" fontId="0" fillId="5" borderId="4" xfId="0" applyNumberFormat="1" applyFill="1" applyBorder="1" applyAlignment="1">
      <alignment vertical="center"/>
    </xf>
    <xf numFmtId="10" fontId="0" fillId="5" borderId="11" xfId="0" applyNumberFormat="1" applyFill="1" applyBorder="1" applyAlignment="1">
      <alignment vertical="center"/>
    </xf>
    <xf numFmtId="10" fontId="0" fillId="5" borderId="7" xfId="0" applyNumberFormat="1" applyFill="1" applyBorder="1" applyAlignment="1">
      <alignment vertical="center"/>
    </xf>
    <xf numFmtId="0" fontId="0" fillId="5" borderId="15" xfId="0" applyFill="1" applyBorder="1" applyAlignment="1">
      <alignment horizontal="center" vertical="center"/>
    </xf>
    <xf numFmtId="10" fontId="2" fillId="0" borderId="3" xfId="0" applyNumberFormat="1" applyFont="1" applyBorder="1" applyAlignment="1">
      <alignment vertical="center"/>
    </xf>
    <xf numFmtId="43" fontId="0" fillId="2" borderId="12" xfId="1" applyFont="1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171" fontId="0" fillId="2" borderId="12" xfId="0" applyNumberFormat="1" applyFill="1" applyBorder="1" applyProtection="1">
      <protection locked="0"/>
    </xf>
    <xf numFmtId="171" fontId="0" fillId="2" borderId="10" xfId="0" applyNumberFormat="1" applyFill="1" applyBorder="1" applyProtection="1">
      <protection locked="0"/>
    </xf>
    <xf numFmtId="10" fontId="6" fillId="0" borderId="3" xfId="3" applyNumberFormat="1" applyFont="1" applyBorder="1"/>
    <xf numFmtId="10" fontId="1" fillId="0" borderId="11" xfId="4" applyNumberFormat="1" applyFont="1" applyBorder="1"/>
    <xf numFmtId="10" fontId="2" fillId="0" borderId="11" xfId="4" applyNumberFormat="1" applyFont="1" applyBorder="1"/>
    <xf numFmtId="10" fontId="1" fillId="0" borderId="7" xfId="4" applyNumberFormat="1" applyFont="1" applyBorder="1"/>
    <xf numFmtId="10" fontId="1" fillId="0" borderId="11" xfId="4" applyNumberFormat="1" applyFont="1" applyBorder="1" applyProtection="1">
      <protection locked="0"/>
    </xf>
    <xf numFmtId="0" fontId="11" fillId="0" borderId="11" xfId="4" applyFont="1" applyBorder="1"/>
    <xf numFmtId="10" fontId="11" fillId="0" borderId="11" xfId="4" applyNumberFormat="1" applyFont="1" applyBorder="1"/>
    <xf numFmtId="0" fontId="5" fillId="0" borderId="5" xfId="8" applyFont="1" applyBorder="1" applyAlignment="1">
      <alignment vertical="top"/>
    </xf>
    <xf numFmtId="0" fontId="5" fillId="0" borderId="12" xfId="8" applyFont="1" applyBorder="1" applyAlignment="1">
      <alignment vertical="top"/>
    </xf>
    <xf numFmtId="10" fontId="1" fillId="0" borderId="13" xfId="8" applyNumberFormat="1" applyFont="1" applyBorder="1" applyAlignment="1">
      <alignment horizontal="right" vertical="top"/>
    </xf>
    <xf numFmtId="0" fontId="5" fillId="0" borderId="9" xfId="8" applyFont="1" applyBorder="1" applyAlignment="1">
      <alignment vertical="top"/>
    </xf>
    <xf numFmtId="10" fontId="1" fillId="0" borderId="14" xfId="8" applyNumberFormat="1" applyFont="1" applyBorder="1" applyAlignment="1">
      <alignment horizontal="right" vertical="top"/>
    </xf>
    <xf numFmtId="0" fontId="5" fillId="0" borderId="10" xfId="8" applyFont="1" applyBorder="1" applyAlignment="1">
      <alignment vertical="top"/>
    </xf>
    <xf numFmtId="10" fontId="1" fillId="0" borderId="15" xfId="8" applyNumberFormat="1" applyFont="1" applyBorder="1" applyAlignment="1">
      <alignment horizontal="right" vertical="top"/>
    </xf>
    <xf numFmtId="0" fontId="6" fillId="0" borderId="1" xfId="3" applyFont="1" applyBorder="1" applyAlignment="1">
      <alignment vertical="top"/>
    </xf>
    <xf numFmtId="0" fontId="6" fillId="0" borderId="2" xfId="3" applyFont="1" applyBorder="1" applyAlignment="1">
      <alignment vertical="top"/>
    </xf>
    <xf numFmtId="0" fontId="6" fillId="0" borderId="2" xfId="3" applyFont="1" applyBorder="1"/>
    <xf numFmtId="10" fontId="2" fillId="0" borderId="3" xfId="8" applyNumberFormat="1" applyFont="1" applyBorder="1" applyAlignment="1">
      <alignment horizontal="right" vertical="top"/>
    </xf>
    <xf numFmtId="0" fontId="19" fillId="5" borderId="5" xfId="0" applyFont="1" applyFill="1" applyBorder="1" applyAlignment="1">
      <alignment vertical="center"/>
    </xf>
    <xf numFmtId="0" fontId="0" fillId="5" borderId="1" xfId="0" applyFill="1" applyBorder="1" applyAlignment="1">
      <alignment horizontal="right" vertical="center"/>
    </xf>
    <xf numFmtId="0" fontId="0" fillId="5" borderId="2" xfId="0" applyFill="1" applyBorder="1" applyAlignment="1">
      <alignment vertical="center"/>
    </xf>
    <xf numFmtId="0" fontId="0" fillId="0" borderId="9" xfId="0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0" fillId="0" borderId="2" xfId="0" applyBorder="1"/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10" fontId="5" fillId="0" borderId="0" xfId="3" applyNumberFormat="1" applyFont="1"/>
    <xf numFmtId="43" fontId="1" fillId="0" borderId="10" xfId="4" applyNumberFormat="1" applyFont="1" applyBorder="1"/>
    <xf numFmtId="0" fontId="0" fillId="0" borderId="2" xfId="0" applyBorder="1" applyAlignment="1">
      <alignment horizontal="left" vertical="center"/>
    </xf>
    <xf numFmtId="0" fontId="6" fillId="0" borderId="1" xfId="3" applyFont="1" applyBorder="1"/>
    <xf numFmtId="0" fontId="5" fillId="6" borderId="4" xfId="9" applyFont="1" applyFill="1" applyBorder="1" applyAlignment="1" applyProtection="1">
      <alignment horizontal="center" vertical="center"/>
      <protection locked="0"/>
    </xf>
    <xf numFmtId="0" fontId="5" fillId="6" borderId="11" xfId="9" applyFont="1" applyFill="1" applyBorder="1" applyAlignment="1" applyProtection="1">
      <alignment horizontal="center" vertical="center"/>
      <protection locked="0"/>
    </xf>
    <xf numFmtId="9" fontId="1" fillId="2" borderId="0" xfId="4" applyNumberFormat="1" applyFont="1" applyFill="1" applyAlignment="1" applyProtection="1">
      <alignment vertical="center"/>
      <protection locked="0"/>
    </xf>
    <xf numFmtId="10" fontId="0" fillId="3" borderId="17" xfId="2" applyNumberFormat="1" applyFont="1" applyFill="1" applyBorder="1" applyAlignment="1" applyProtection="1">
      <alignment vertical="center"/>
      <protection locked="0"/>
    </xf>
    <xf numFmtId="43" fontId="1" fillId="0" borderId="14" xfId="5" applyFont="1" applyFill="1" applyBorder="1"/>
    <xf numFmtId="9" fontId="5" fillId="0" borderId="15" xfId="3" applyNumberFormat="1" applyFont="1" applyBorder="1"/>
    <xf numFmtId="0" fontId="5" fillId="6" borderId="13" xfId="9" applyFont="1" applyFill="1" applyBorder="1" applyAlignment="1" applyProtection="1">
      <alignment horizontal="center" vertical="center"/>
      <protection locked="0"/>
    </xf>
    <xf numFmtId="0" fontId="5" fillId="6" borderId="14" xfId="9" applyFont="1" applyFill="1" applyBorder="1" applyAlignment="1" applyProtection="1">
      <alignment horizontal="center" vertical="center"/>
      <protection locked="0"/>
    </xf>
    <xf numFmtId="0" fontId="5" fillId="6" borderId="15" xfId="9" applyFont="1" applyFill="1" applyBorder="1" applyAlignment="1" applyProtection="1">
      <alignment horizontal="center" vertical="center"/>
      <protection locked="0"/>
    </xf>
    <xf numFmtId="43" fontId="0" fillId="2" borderId="0" xfId="1" applyFont="1" applyFill="1" applyBorder="1" applyProtection="1">
      <protection locked="0"/>
    </xf>
    <xf numFmtId="0" fontId="0" fillId="5" borderId="6" xfId="0" applyFill="1" applyBorder="1" applyAlignment="1">
      <alignment horizontal="center" vertical="center"/>
    </xf>
    <xf numFmtId="10" fontId="0" fillId="2" borderId="11" xfId="0" applyNumberFormat="1" applyFill="1" applyBorder="1" applyAlignment="1" applyProtection="1">
      <alignment vertical="center"/>
      <protection locked="0"/>
    </xf>
    <xf numFmtId="10" fontId="0" fillId="2" borderId="7" xfId="0" applyNumberFormat="1" applyFill="1" applyBorder="1" applyAlignment="1" applyProtection="1">
      <alignment vertical="center"/>
      <protection locked="0"/>
    </xf>
    <xf numFmtId="0" fontId="0" fillId="0" borderId="6" xfId="0" applyBorder="1"/>
    <xf numFmtId="10" fontId="0" fillId="0" borderId="4" xfId="0" applyNumberForma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0" fillId="0" borderId="6" xfId="0" applyNumberFormat="1" applyBorder="1" applyAlignment="1">
      <alignment vertical="center"/>
    </xf>
    <xf numFmtId="10" fontId="0" fillId="0" borderId="0" xfId="2" applyNumberFormat="1" applyFont="1" applyProtection="1"/>
    <xf numFmtId="10" fontId="0" fillId="0" borderId="5" xfId="2" applyNumberFormat="1" applyFont="1" applyBorder="1" applyProtection="1"/>
    <xf numFmtId="10" fontId="0" fillId="0" borderId="12" xfId="2" applyNumberFormat="1" applyFont="1" applyBorder="1" applyProtection="1"/>
    <xf numFmtId="10" fontId="0" fillId="0" borderId="13" xfId="2" applyNumberFormat="1" applyFont="1" applyBorder="1" applyProtection="1"/>
    <xf numFmtId="10" fontId="0" fillId="0" borderId="9" xfId="2" applyNumberFormat="1" applyFont="1" applyBorder="1" applyProtection="1"/>
    <xf numFmtId="10" fontId="0" fillId="0" borderId="0" xfId="2" applyNumberFormat="1" applyFont="1" applyBorder="1" applyProtection="1"/>
    <xf numFmtId="10" fontId="0" fillId="0" borderId="14" xfId="2" applyNumberFormat="1" applyFont="1" applyBorder="1" applyProtection="1"/>
    <xf numFmtId="10" fontId="0" fillId="0" borderId="1" xfId="0" applyNumberFormat="1" applyBorder="1"/>
    <xf numFmtId="10" fontId="0" fillId="0" borderId="2" xfId="0" applyNumberFormat="1" applyBorder="1"/>
    <xf numFmtId="10" fontId="0" fillId="0" borderId="3" xfId="0" applyNumberFormat="1" applyBorder="1"/>
    <xf numFmtId="0" fontId="11" fillId="3" borderId="11" xfId="0" applyFont="1" applyFill="1" applyBorder="1" applyAlignment="1" applyProtection="1">
      <alignment horizontal="center" vertical="center"/>
      <protection locked="0"/>
    </xf>
    <xf numFmtId="10" fontId="0" fillId="3" borderId="7" xfId="2" applyNumberFormat="1" applyFont="1" applyFill="1" applyBorder="1" applyAlignment="1" applyProtection="1">
      <alignment vertical="center"/>
      <protection locked="0"/>
    </xf>
    <xf numFmtId="171" fontId="0" fillId="2" borderId="0" xfId="0" applyNumberFormat="1" applyFill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9" xfId="0" applyBorder="1"/>
    <xf numFmtId="10" fontId="0" fillId="0" borderId="30" xfId="0" applyNumberFormat="1" applyBorder="1"/>
    <xf numFmtId="0" fontId="0" fillId="0" borderId="27" xfId="0" applyBorder="1"/>
    <xf numFmtId="10" fontId="0" fillId="0" borderId="28" xfId="0" applyNumberFormat="1" applyBorder="1"/>
    <xf numFmtId="0" fontId="2" fillId="0" borderId="27" xfId="0" applyFont="1" applyBorder="1"/>
    <xf numFmtId="0" fontId="2" fillId="0" borderId="18" xfId="0" applyFont="1" applyBorder="1"/>
    <xf numFmtId="10" fontId="2" fillId="0" borderId="31" xfId="0" applyNumberFormat="1" applyFont="1" applyBorder="1"/>
    <xf numFmtId="0" fontId="21" fillId="0" borderId="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26" fillId="0" borderId="0" xfId="11" applyFont="1" applyBorder="1" applyAlignment="1" applyProtection="1">
      <alignment horizontal="center"/>
    </xf>
    <xf numFmtId="0" fontId="26" fillId="0" borderId="0" xfId="11" applyFont="1" applyBorder="1" applyAlignment="1">
      <alignment horizontal="center"/>
    </xf>
    <xf numFmtId="0" fontId="27" fillId="0" borderId="0" xfId="11" applyFont="1" applyBorder="1" applyAlignment="1" applyProtection="1">
      <alignment horizontal="center"/>
    </xf>
    <xf numFmtId="10" fontId="27" fillId="0" borderId="0" xfId="11" applyNumberFormat="1" applyFont="1" applyBorder="1" applyAlignment="1" applyProtection="1">
      <alignment horizontal="center"/>
    </xf>
    <xf numFmtId="0" fontId="28" fillId="0" borderId="0" xfId="11" applyFont="1" applyBorder="1" applyAlignment="1" applyProtection="1">
      <alignment horizontal="center"/>
    </xf>
    <xf numFmtId="0" fontId="28" fillId="0" borderId="9" xfId="11" applyFont="1" applyBorder="1" applyAlignment="1" applyProtection="1">
      <alignment horizontal="center"/>
    </xf>
    <xf numFmtId="0" fontId="28" fillId="0" borderId="8" xfId="11" applyFont="1" applyBorder="1" applyAlignment="1" applyProtection="1">
      <alignment horizontal="center"/>
    </xf>
    <xf numFmtId="10" fontId="28" fillId="0" borderId="10" xfId="11" applyNumberFormat="1" applyFont="1" applyBorder="1" applyAlignment="1" applyProtection="1">
      <alignment horizontal="center"/>
    </xf>
    <xf numFmtId="0" fontId="15" fillId="0" borderId="0" xfId="11" applyFont="1" applyBorder="1" applyAlignment="1" applyProtection="1">
      <alignment horizontal="center"/>
    </xf>
    <xf numFmtId="10" fontId="15" fillId="0" borderId="10" xfId="11" applyNumberFormat="1" applyFont="1" applyBorder="1" applyAlignment="1" applyProtection="1">
      <alignment horizontal="center"/>
    </xf>
    <xf numFmtId="0" fontId="21" fillId="0" borderId="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0" xfId="0" applyFont="1" applyAlignment="1">
      <alignment vertical="center"/>
    </xf>
    <xf numFmtId="9" fontId="0" fillId="6" borderId="6" xfId="0" applyNumberFormat="1" applyFill="1" applyBorder="1" applyAlignment="1" applyProtection="1">
      <alignment horizontal="center" vertical="center"/>
      <protection locked="0"/>
    </xf>
    <xf numFmtId="9" fontId="1" fillId="6" borderId="6" xfId="4" applyNumberFormat="1" applyFont="1" applyFill="1" applyBorder="1" applyAlignment="1" applyProtection="1">
      <alignment horizontal="center" vertical="center"/>
      <protection locked="0"/>
    </xf>
    <xf numFmtId="0" fontId="29" fillId="0" borderId="1" xfId="11" applyFont="1" applyBorder="1" applyAlignment="1">
      <alignment vertical="center"/>
    </xf>
    <xf numFmtId="0" fontId="29" fillId="0" borderId="1" xfId="11" applyFont="1" applyBorder="1" applyAlignment="1" applyProtection="1">
      <alignment vertical="center"/>
    </xf>
    <xf numFmtId="0" fontId="30" fillId="0" borderId="2" xfId="11" applyFont="1" applyBorder="1" applyAlignment="1">
      <alignment vertical="center"/>
    </xf>
    <xf numFmtId="0" fontId="30" fillId="0" borderId="3" xfId="11" applyFont="1" applyBorder="1" applyAlignment="1">
      <alignment vertical="center"/>
    </xf>
    <xf numFmtId="0" fontId="30" fillId="0" borderId="2" xfId="11" applyFont="1" applyBorder="1" applyAlignment="1" applyProtection="1">
      <alignment vertical="center"/>
    </xf>
    <xf numFmtId="0" fontId="30" fillId="0" borderId="3" xfId="1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10" fontId="2" fillId="0" borderId="0" xfId="0" applyNumberFormat="1" applyFont="1" applyAlignment="1">
      <alignment vertical="center"/>
    </xf>
    <xf numFmtId="0" fontId="2" fillId="0" borderId="0" xfId="4" applyFont="1"/>
    <xf numFmtId="0" fontId="2" fillId="0" borderId="8" xfId="4" applyFont="1" applyBorder="1"/>
    <xf numFmtId="0" fontId="6" fillId="0" borderId="0" xfId="3" applyFont="1" applyAlignment="1">
      <alignment horizontal="center" vertical="center"/>
    </xf>
    <xf numFmtId="0" fontId="2" fillId="7" borderId="0" xfId="0" applyFont="1" applyFill="1"/>
    <xf numFmtId="170" fontId="9" fillId="7" borderId="0" xfId="4" applyNumberFormat="1" applyFont="1" applyFill="1" applyAlignment="1" applyProtection="1">
      <alignment horizontal="center" vertical="center"/>
      <protection locked="0"/>
    </xf>
    <xf numFmtId="0" fontId="5" fillId="7" borderId="11" xfId="9" applyFont="1" applyFill="1" applyBorder="1" applyAlignment="1" applyProtection="1">
      <alignment horizontal="center" vertical="center"/>
      <protection locked="0"/>
    </xf>
    <xf numFmtId="0" fontId="21" fillId="0" borderId="14" xfId="0" applyFont="1" applyBorder="1" applyAlignment="1">
      <alignment vertical="center"/>
    </xf>
    <xf numFmtId="0" fontId="0" fillId="0" borderId="8" xfId="0" applyBorder="1" applyAlignment="1">
      <alignment vertical="center"/>
    </xf>
    <xf numFmtId="2" fontId="1" fillId="0" borderId="0" xfId="4" applyNumberFormat="1" applyFont="1" applyAlignment="1">
      <alignment horizontal="left" vertical="center"/>
    </xf>
    <xf numFmtId="0" fontId="25" fillId="0" borderId="0" xfId="11" applyFont="1" applyBorder="1" applyAlignment="1">
      <alignment horizontal="center" vertical="center"/>
    </xf>
    <xf numFmtId="0" fontId="25" fillId="0" borderId="14" xfId="11" applyFont="1" applyBorder="1" applyAlignment="1">
      <alignment horizontal="center" vertical="center"/>
    </xf>
    <xf numFmtId="0" fontId="25" fillId="0" borderId="10" xfId="11" applyFont="1" applyBorder="1" applyAlignment="1">
      <alignment horizontal="center" vertical="center"/>
    </xf>
    <xf numFmtId="0" fontId="25" fillId="0" borderId="15" xfId="11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top" wrapText="1"/>
    </xf>
    <xf numFmtId="0" fontId="24" fillId="2" borderId="12" xfId="0" applyFont="1" applyFill="1" applyBorder="1" applyAlignment="1">
      <alignment horizontal="center" vertical="top" wrapText="1"/>
    </xf>
    <xf numFmtId="0" fontId="24" fillId="2" borderId="13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center" vertical="top" wrapText="1"/>
    </xf>
    <xf numFmtId="0" fontId="24" fillId="2" borderId="14" xfId="0" applyFont="1" applyFill="1" applyBorder="1" applyAlignment="1">
      <alignment horizontal="center" vertical="top" wrapText="1"/>
    </xf>
    <xf numFmtId="0" fontId="24" fillId="2" borderId="8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top" wrapText="1"/>
    </xf>
    <xf numFmtId="0" fontId="24" fillId="2" borderId="1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5" fillId="0" borderId="2" xfId="3" applyFont="1" applyBorder="1" applyAlignment="1" applyProtection="1">
      <alignment horizontal="center"/>
      <protection locked="0"/>
    </xf>
    <xf numFmtId="0" fontId="5" fillId="0" borderId="5" xfId="3" applyFont="1" applyBorder="1" applyAlignment="1">
      <alignment horizontal="center" vertical="top" wrapText="1"/>
    </xf>
    <xf numFmtId="0" fontId="5" fillId="0" borderId="12" xfId="3" applyFont="1" applyBorder="1" applyAlignment="1">
      <alignment horizontal="center" vertical="top" wrapText="1"/>
    </xf>
    <xf numFmtId="0" fontId="5" fillId="0" borderId="13" xfId="3" applyFont="1" applyBorder="1" applyAlignment="1">
      <alignment horizontal="center" vertical="top" wrapText="1"/>
    </xf>
    <xf numFmtId="0" fontId="5" fillId="0" borderId="9" xfId="3" applyFont="1" applyBorder="1" applyAlignment="1">
      <alignment horizontal="center" vertical="top" wrapText="1"/>
    </xf>
    <xf numFmtId="0" fontId="5" fillId="0" borderId="0" xfId="3" applyFont="1" applyAlignment="1">
      <alignment horizontal="center" vertical="top" wrapText="1"/>
    </xf>
    <xf numFmtId="0" fontId="5" fillId="0" borderId="14" xfId="3" applyFont="1" applyBorder="1" applyAlignment="1">
      <alignment horizontal="center" vertical="top" wrapText="1"/>
    </xf>
    <xf numFmtId="0" fontId="22" fillId="0" borderId="8" xfId="11" applyBorder="1" applyAlignment="1">
      <alignment horizontal="center"/>
    </xf>
    <xf numFmtId="0" fontId="23" fillId="0" borderId="10" xfId="11" applyFont="1" applyBorder="1" applyAlignment="1">
      <alignment horizontal="center"/>
    </xf>
    <xf numFmtId="0" fontId="23" fillId="0" borderId="15" xfId="11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43" fontId="1" fillId="0" borderId="11" xfId="4" applyNumberFormat="1" applyFont="1" applyBorder="1" applyAlignment="1">
      <alignment horizontal="center" vertical="center"/>
    </xf>
    <xf numFmtId="0" fontId="1" fillId="0" borderId="2" xfId="4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 vertical="top" textRotation="90"/>
    </xf>
    <xf numFmtId="0" fontId="11" fillId="0" borderId="11" xfId="0" applyFont="1" applyBorder="1" applyAlignment="1">
      <alignment horizontal="center" vertical="top" textRotation="90"/>
    </xf>
    <xf numFmtId="0" fontId="11" fillId="0" borderId="7" xfId="0" applyFont="1" applyBorder="1" applyAlignment="1">
      <alignment horizontal="center" vertical="top" textRotation="90"/>
    </xf>
    <xf numFmtId="164" fontId="1" fillId="0" borderId="0" xfId="5" applyNumberFormat="1" applyFont="1" applyBorder="1" applyAlignment="1">
      <alignment horizontal="center"/>
    </xf>
    <xf numFmtId="0" fontId="6" fillId="0" borderId="5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10" fontId="5" fillId="0" borderId="13" xfId="3" applyNumberFormat="1" applyFont="1" applyBorder="1" applyAlignment="1">
      <alignment horizontal="center" vertical="top" wrapText="1"/>
    </xf>
    <xf numFmtId="10" fontId="5" fillId="0" borderId="14" xfId="3" applyNumberFormat="1" applyFont="1" applyBorder="1" applyAlignment="1">
      <alignment horizontal="center" vertical="top" wrapText="1"/>
    </xf>
    <xf numFmtId="10" fontId="5" fillId="0" borderId="15" xfId="3" applyNumberFormat="1" applyFont="1" applyBorder="1" applyAlignment="1">
      <alignment horizontal="center" vertical="top" wrapText="1"/>
    </xf>
    <xf numFmtId="0" fontId="5" fillId="0" borderId="9" xfId="3" applyFont="1" applyBorder="1" applyAlignment="1">
      <alignment horizontal="left" vertical="top"/>
    </xf>
    <xf numFmtId="0" fontId="5" fillId="0" borderId="0" xfId="3" applyFont="1" applyAlignment="1">
      <alignment horizontal="left" vertical="top"/>
    </xf>
    <xf numFmtId="0" fontId="5" fillId="0" borderId="8" xfId="3" applyFont="1" applyBorder="1" applyAlignment="1">
      <alignment horizontal="left" vertical="top"/>
    </xf>
    <xf numFmtId="0" fontId="5" fillId="0" borderId="10" xfId="3" applyFont="1" applyBorder="1" applyAlignment="1">
      <alignment horizontal="left" vertical="top"/>
    </xf>
    <xf numFmtId="0" fontId="6" fillId="0" borderId="1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3" fontId="1" fillId="0" borderId="11" xfId="5" applyFont="1" applyBorder="1" applyAlignment="1">
      <alignment horizontal="center" vertical="center"/>
    </xf>
    <xf numFmtId="164" fontId="1" fillId="0" borderId="10" xfId="5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5" borderId="9" xfId="0" applyNumberFormat="1" applyFill="1" applyBorder="1" applyAlignment="1">
      <alignment horizontal="left" vertical="center"/>
    </xf>
    <xf numFmtId="49" fontId="0" fillId="5" borderId="0" xfId="0" applyNumberFormat="1" applyFill="1" applyAlignment="1">
      <alignment horizontal="left" vertical="center"/>
    </xf>
    <xf numFmtId="49" fontId="0" fillId="5" borderId="14" xfId="0" applyNumberFormat="1" applyFill="1" applyBorder="1" applyAlignment="1">
      <alignment horizontal="left" vertical="center"/>
    </xf>
    <xf numFmtId="49" fontId="0" fillId="5" borderId="8" xfId="0" applyNumberFormat="1" applyFill="1" applyBorder="1" applyAlignment="1">
      <alignment horizontal="left" vertical="center"/>
    </xf>
    <xf numFmtId="49" fontId="0" fillId="5" borderId="10" xfId="0" applyNumberFormat="1" applyFill="1" applyBorder="1" applyAlignment="1">
      <alignment horizontal="left" vertical="center"/>
    </xf>
    <xf numFmtId="49" fontId="0" fillId="5" borderId="15" xfId="0" applyNumberForma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9" xfId="11" applyFont="1" applyBorder="1" applyAlignment="1" applyProtection="1">
      <alignment horizontal="left" vertical="top" wrapText="1"/>
    </xf>
    <xf numFmtId="0" fontId="5" fillId="0" borderId="0" xfId="11" applyFont="1" applyBorder="1" applyAlignment="1" applyProtection="1">
      <alignment horizontal="left" vertical="top" wrapText="1"/>
    </xf>
    <xf numFmtId="0" fontId="5" fillId="0" borderId="14" xfId="11" applyFont="1" applyBorder="1" applyAlignment="1" applyProtection="1">
      <alignment horizontal="left" vertical="top" wrapText="1"/>
    </xf>
    <xf numFmtId="0" fontId="5" fillId="0" borderId="8" xfId="11" applyFont="1" applyBorder="1" applyAlignment="1" applyProtection="1">
      <alignment horizontal="left" vertical="top" wrapText="1"/>
    </xf>
    <xf numFmtId="0" fontId="5" fillId="0" borderId="10" xfId="11" applyFont="1" applyBorder="1" applyAlignment="1" applyProtection="1">
      <alignment horizontal="left" vertical="top" wrapText="1"/>
    </xf>
    <xf numFmtId="0" fontId="5" fillId="0" borderId="15" xfId="11" applyFont="1" applyBorder="1" applyAlignment="1" applyProtection="1">
      <alignment horizontal="left" vertical="top" wrapText="1"/>
    </xf>
    <xf numFmtId="0" fontId="6" fillId="0" borderId="5" xfId="11" applyFont="1" applyBorder="1" applyAlignment="1" applyProtection="1">
      <alignment horizontal="left" vertical="top" wrapText="1"/>
    </xf>
    <xf numFmtId="0" fontId="6" fillId="0" borderId="12" xfId="11" applyFont="1" applyBorder="1" applyAlignment="1" applyProtection="1">
      <alignment horizontal="left" vertical="top" wrapText="1"/>
    </xf>
    <xf numFmtId="0" fontId="6" fillId="0" borderId="13" xfId="11" applyFont="1" applyBorder="1" applyAlignment="1" applyProtection="1">
      <alignment horizontal="left" vertical="top" wrapText="1"/>
    </xf>
    <xf numFmtId="0" fontId="6" fillId="0" borderId="9" xfId="11" applyFont="1" applyBorder="1" applyAlignment="1" applyProtection="1">
      <alignment horizontal="left" vertical="top" wrapText="1"/>
    </xf>
    <xf numFmtId="0" fontId="6" fillId="0" borderId="0" xfId="11" applyFont="1" applyBorder="1" applyAlignment="1" applyProtection="1">
      <alignment horizontal="left" vertical="top" wrapText="1"/>
    </xf>
    <xf numFmtId="0" fontId="6" fillId="0" borderId="14" xfId="11" applyFont="1" applyBorder="1" applyAlignment="1" applyProtection="1">
      <alignment horizontal="left" vertical="top" wrapText="1"/>
    </xf>
    <xf numFmtId="0" fontId="6" fillId="0" borderId="8" xfId="11" applyFont="1" applyBorder="1" applyAlignment="1" applyProtection="1">
      <alignment horizontal="left" vertical="top" wrapText="1"/>
    </xf>
    <xf numFmtId="0" fontId="6" fillId="0" borderId="10" xfId="11" applyFont="1" applyBorder="1" applyAlignment="1" applyProtection="1">
      <alignment horizontal="left" vertical="top" wrapText="1"/>
    </xf>
    <xf numFmtId="0" fontId="6" fillId="0" borderId="15" xfId="11" applyFont="1" applyBorder="1" applyAlignment="1" applyProtection="1">
      <alignment horizontal="left" vertical="top" wrapText="1"/>
    </xf>
    <xf numFmtId="0" fontId="28" fillId="0" borderId="5" xfId="11" applyFont="1" applyBorder="1" applyAlignment="1" applyProtection="1">
      <alignment horizontal="left" vertical="top" wrapText="1"/>
    </xf>
    <xf numFmtId="0" fontId="28" fillId="0" borderId="12" xfId="11" applyFont="1" applyBorder="1" applyAlignment="1" applyProtection="1">
      <alignment horizontal="left" vertical="top" wrapText="1"/>
    </xf>
    <xf numFmtId="0" fontId="28" fillId="0" borderId="13" xfId="11" applyFont="1" applyBorder="1" applyAlignment="1" applyProtection="1">
      <alignment horizontal="left" vertical="top" wrapText="1"/>
    </xf>
    <xf numFmtId="0" fontId="28" fillId="0" borderId="8" xfId="11" applyFont="1" applyBorder="1" applyAlignment="1" applyProtection="1">
      <alignment horizontal="left" vertical="top" wrapText="1"/>
    </xf>
    <xf numFmtId="0" fontId="28" fillId="0" borderId="10" xfId="11" applyFont="1" applyBorder="1" applyAlignment="1" applyProtection="1">
      <alignment horizontal="left" vertical="top" wrapText="1"/>
    </xf>
    <xf numFmtId="0" fontId="28" fillId="0" borderId="15" xfId="11" applyFont="1" applyBorder="1" applyAlignment="1" applyProtection="1">
      <alignment horizontal="left" vertical="top" wrapText="1"/>
    </xf>
    <xf numFmtId="0" fontId="28" fillId="0" borderId="0" xfId="11" applyFont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14" fontId="0" fillId="5" borderId="5" xfId="0" applyNumberFormat="1" applyFill="1" applyBorder="1" applyAlignment="1">
      <alignment horizontal="left" vertical="center"/>
    </xf>
    <xf numFmtId="14" fontId="0" fillId="5" borderId="12" xfId="0" applyNumberFormat="1" applyFill="1" applyBorder="1" applyAlignment="1">
      <alignment horizontal="left" vertical="center"/>
    </xf>
    <xf numFmtId="49" fontId="0" fillId="5" borderId="5" xfId="0" applyNumberFormat="1" applyFill="1" applyBorder="1" applyAlignment="1">
      <alignment horizontal="left" vertical="center"/>
    </xf>
    <xf numFmtId="49" fontId="0" fillId="5" borderId="12" xfId="0" applyNumberFormat="1" applyFill="1" applyBorder="1" applyAlignment="1">
      <alignment horizontal="left" vertical="center"/>
    </xf>
    <xf numFmtId="49" fontId="0" fillId="5" borderId="13" xfId="0" applyNumberFormat="1" applyFill="1" applyBorder="1" applyAlignment="1">
      <alignment horizontal="left" vertical="center"/>
    </xf>
    <xf numFmtId="0" fontId="5" fillId="0" borderId="5" xfId="11" applyFont="1" applyBorder="1" applyAlignment="1" applyProtection="1">
      <alignment horizontal="left" vertical="top" wrapText="1"/>
    </xf>
    <xf numFmtId="0" fontId="5" fillId="0" borderId="12" xfId="11" applyFont="1" applyBorder="1" applyAlignment="1" applyProtection="1">
      <alignment horizontal="left" vertical="top" wrapText="1"/>
    </xf>
    <xf numFmtId="0" fontId="5" fillId="0" borderId="13" xfId="11" applyFont="1" applyBorder="1" applyAlignment="1" applyProtection="1">
      <alignment horizontal="left" vertical="top" wrapText="1"/>
    </xf>
    <xf numFmtId="0" fontId="20" fillId="0" borderId="5" xfId="3" applyFont="1" applyBorder="1" applyAlignment="1">
      <alignment horizontal="center"/>
    </xf>
    <xf numFmtId="0" fontId="20" fillId="0" borderId="12" xfId="3" applyFont="1" applyBorder="1" applyAlignment="1">
      <alignment horizontal="center"/>
    </xf>
    <xf numFmtId="0" fontId="20" fillId="0" borderId="13" xfId="3" applyFont="1" applyBorder="1" applyAlignment="1">
      <alignment horizontal="center"/>
    </xf>
    <xf numFmtId="0" fontId="20" fillId="0" borderId="9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20" fillId="0" borderId="14" xfId="3" applyFont="1" applyBorder="1" applyAlignment="1">
      <alignment horizontal="center"/>
    </xf>
    <xf numFmtId="0" fontId="20" fillId="0" borderId="9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6" fillId="0" borderId="8" xfId="11" applyFont="1" applyBorder="1" applyAlignment="1">
      <alignment horizontal="center"/>
    </xf>
    <xf numFmtId="0" fontId="26" fillId="0" borderId="10" xfId="11" applyFont="1" applyBorder="1" applyAlignment="1">
      <alignment horizontal="center"/>
    </xf>
    <xf numFmtId="0" fontId="26" fillId="0" borderId="15" xfId="11" applyFont="1" applyBorder="1" applyAlignment="1">
      <alignment horizontal="center"/>
    </xf>
    <xf numFmtId="0" fontId="15" fillId="0" borderId="1" xfId="11" applyFont="1" applyBorder="1" applyAlignment="1" applyProtection="1">
      <alignment horizontal="center"/>
    </xf>
    <xf numFmtId="0" fontId="15" fillId="0" borderId="2" xfId="11" applyFont="1" applyBorder="1" applyAlignment="1" applyProtection="1">
      <alignment horizontal="center"/>
    </xf>
    <xf numFmtId="0" fontId="15" fillId="0" borderId="3" xfId="11" applyFont="1" applyBorder="1" applyAlignment="1" applyProtection="1">
      <alignment horizontal="center"/>
    </xf>
    <xf numFmtId="0" fontId="15" fillId="0" borderId="0" xfId="11" applyFont="1" applyBorder="1" applyAlignment="1" applyProtection="1">
      <alignment horizontal="center"/>
    </xf>
    <xf numFmtId="0" fontId="31" fillId="0" borderId="12" xfId="11" applyFont="1" applyBorder="1" applyAlignment="1" applyProtection="1">
      <alignment horizontal="center"/>
    </xf>
    <xf numFmtId="0" fontId="31" fillId="0" borderId="13" xfId="11" applyFont="1" applyBorder="1" applyAlignment="1" applyProtection="1">
      <alignment horizontal="center"/>
    </xf>
    <xf numFmtId="10" fontId="15" fillId="0" borderId="10" xfId="11" applyNumberFormat="1" applyFont="1" applyBorder="1" applyAlignment="1" applyProtection="1">
      <alignment horizontal="center"/>
    </xf>
    <xf numFmtId="0" fontId="15" fillId="0" borderId="10" xfId="11" applyFont="1" applyBorder="1" applyAlignment="1" applyProtection="1">
      <alignment horizontal="center"/>
    </xf>
    <xf numFmtId="10" fontId="28" fillId="0" borderId="10" xfId="11" applyNumberFormat="1" applyFont="1" applyBorder="1" applyAlignment="1" applyProtection="1">
      <alignment horizontal="center"/>
    </xf>
    <xf numFmtId="0" fontId="28" fillId="0" borderId="15" xfId="11" applyFont="1" applyBorder="1" applyAlignment="1" applyProtection="1">
      <alignment horizontal="center"/>
    </xf>
    <xf numFmtId="0" fontId="2" fillId="7" borderId="0" xfId="0" applyFont="1" applyFill="1" applyAlignment="1">
      <alignment horizontal="left" vertical="top" wrapText="1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8" xfId="11" applyBorder="1" applyAlignment="1" applyProtection="1">
      <alignment horizontal="center"/>
    </xf>
    <xf numFmtId="0" fontId="23" fillId="0" borderId="10" xfId="11" applyFont="1" applyBorder="1" applyAlignment="1" applyProtection="1">
      <alignment horizontal="center"/>
    </xf>
    <xf numFmtId="0" fontId="23" fillId="0" borderId="15" xfId="11" applyFont="1" applyBorder="1" applyAlignment="1" applyProtection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0" fontId="2" fillId="0" borderId="12" xfId="4" applyFont="1" applyBorder="1" applyAlignment="1">
      <alignment horizontal="left" vertical="center"/>
    </xf>
    <xf numFmtId="0" fontId="2" fillId="0" borderId="13" xfId="4" applyFont="1" applyBorder="1" applyAlignment="1">
      <alignment horizontal="left" vertical="center"/>
    </xf>
    <xf numFmtId="0" fontId="11" fillId="0" borderId="4" xfId="0" applyFont="1" applyBorder="1" applyAlignment="1">
      <alignment horizontal="center" textRotation="90"/>
    </xf>
    <xf numFmtId="0" fontId="11" fillId="0" borderId="11" xfId="0" applyFont="1" applyBorder="1" applyAlignment="1">
      <alignment horizontal="center" textRotation="90"/>
    </xf>
    <xf numFmtId="0" fontId="11" fillId="0" borderId="7" xfId="0" applyFont="1" applyBorder="1" applyAlignment="1">
      <alignment horizontal="center" textRotation="90"/>
    </xf>
    <xf numFmtId="0" fontId="1" fillId="0" borderId="12" xfId="4" applyFont="1" applyBorder="1" applyAlignment="1" applyProtection="1">
      <alignment horizontal="center"/>
      <protection locked="0"/>
    </xf>
    <xf numFmtId="0" fontId="2" fillId="0" borderId="2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9" fillId="0" borderId="1" xfId="4" applyFont="1" applyBorder="1" applyAlignment="1">
      <alignment horizontal="left" vertical="center"/>
    </xf>
    <xf numFmtId="0" fontId="19" fillId="0" borderId="2" xfId="4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3" fontId="11" fillId="0" borderId="11" xfId="5" applyFont="1" applyBorder="1" applyAlignment="1" applyProtection="1">
      <alignment horizontal="right" vertical="center"/>
    </xf>
    <xf numFmtId="0" fontId="0" fillId="0" borderId="0" xfId="4" applyFont="1" applyAlignment="1">
      <alignment horizontal="center" vertical="center"/>
    </xf>
    <xf numFmtId="0" fontId="1" fillId="0" borderId="0" xfId="4" applyFont="1" applyAlignment="1">
      <alignment horizontal="center" vertical="center"/>
    </xf>
    <xf numFmtId="168" fontId="1" fillId="0" borderId="0" xfId="4" applyNumberFormat="1" applyFont="1" applyAlignment="1">
      <alignment horizontal="center" vertical="center"/>
    </xf>
    <xf numFmtId="0" fontId="20" fillId="0" borderId="0" xfId="11" applyFont="1" applyBorder="1" applyAlignment="1" applyProtection="1">
      <alignment horizontal="center" vertical="center"/>
    </xf>
    <xf numFmtId="14" fontId="0" fillId="5" borderId="1" xfId="0" applyNumberFormat="1" applyFill="1" applyBorder="1" applyAlignment="1">
      <alignment horizontal="left" vertical="center"/>
    </xf>
    <xf numFmtId="14" fontId="0" fillId="5" borderId="2" xfId="0" applyNumberFormat="1" applyFill="1" applyBorder="1" applyAlignment="1">
      <alignment horizontal="left" vertical="center"/>
    </xf>
    <xf numFmtId="0" fontId="26" fillId="0" borderId="8" xfId="11" applyFont="1" applyBorder="1" applyAlignment="1" applyProtection="1">
      <alignment horizontal="center"/>
    </xf>
    <xf numFmtId="0" fontId="26" fillId="0" borderId="10" xfId="11" applyFont="1" applyBorder="1" applyAlignment="1" applyProtection="1">
      <alignment horizontal="center"/>
    </xf>
    <xf numFmtId="0" fontId="26" fillId="0" borderId="15" xfId="11" applyFont="1" applyBorder="1" applyAlignment="1" applyProtection="1">
      <alignment horizontal="center"/>
    </xf>
    <xf numFmtId="0" fontId="28" fillId="0" borderId="12" xfId="11" applyFont="1" applyBorder="1" applyAlignment="1" applyProtection="1">
      <alignment horizontal="center"/>
    </xf>
    <xf numFmtId="0" fontId="28" fillId="0" borderId="13" xfId="11" applyFont="1" applyBorder="1" applyAlignment="1" applyProtection="1">
      <alignment horizontal="center"/>
    </xf>
    <xf numFmtId="0" fontId="19" fillId="0" borderId="5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</cellXfs>
  <cellStyles count="12">
    <cellStyle name="Komma" xfId="1" builtinId="3"/>
    <cellStyle name="Komma 3 2" xfId="5" xr:uid="{47F8F512-7BD3-4FEB-97D1-A5188FA94672}"/>
    <cellStyle name="Link" xfId="11" builtinId="8"/>
    <cellStyle name="Prozent" xfId="2" builtinId="5"/>
    <cellStyle name="Prozent 2" xfId="10" xr:uid="{83FC9F11-07F5-46E7-A0B3-E9F80E12B5A3}"/>
    <cellStyle name="Prozent 3 2" xfId="7" xr:uid="{B5B2825B-0FD5-44F2-A778-020C0ED448CB}"/>
    <cellStyle name="Prozent 5" xfId="6" xr:uid="{7E917F67-80DB-4D16-9BB1-EA8AC1432ED0}"/>
    <cellStyle name="Standard" xfId="0" builtinId="0"/>
    <cellStyle name="Standard 2" xfId="9" xr:uid="{92C6566F-3E05-4BA9-8CD9-3DB9BCD7ADEE}"/>
    <cellStyle name="Standard 4 2" xfId="4" xr:uid="{C51F8869-D648-467D-BEDA-44344BD5D064}"/>
    <cellStyle name="Standard 6 2" xfId="8" xr:uid="{9BD5F4A7-2405-4F61-9A06-EFB2A39582D1}"/>
    <cellStyle name="Standard 9" xfId="3" xr:uid="{381FB625-D4AE-4E09-990C-304314565220}"/>
  </cellStyles>
  <dxfs count="5">
    <dxf>
      <font>
        <strike val="0"/>
        <color theme="0"/>
      </font>
    </dxf>
    <dxf>
      <font>
        <strike/>
        <color theme="0" tint="-0.34998626667073579"/>
      </font>
    </dxf>
    <dxf>
      <font>
        <strike val="0"/>
        <color theme="0"/>
      </font>
    </dxf>
    <dxf>
      <font>
        <strike val="0"/>
        <color theme="0"/>
      </font>
    </dxf>
    <dxf>
      <font>
        <strike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bauwesen.at/pub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bauwesen.at/pub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bauwesen.at/pu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33</xdr:row>
      <xdr:rowOff>61913</xdr:rowOff>
    </xdr:from>
    <xdr:to>
      <xdr:col>3</xdr:col>
      <xdr:colOff>504826</xdr:colOff>
      <xdr:row>46</xdr:row>
      <xdr:rowOff>123825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C1919C-B5B2-4F97-8BE9-3345369EC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9" y="34099501"/>
          <a:ext cx="2414587" cy="2471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132</xdr:row>
      <xdr:rowOff>61913</xdr:rowOff>
    </xdr:from>
    <xdr:to>
      <xdr:col>3</xdr:col>
      <xdr:colOff>209550</xdr:colOff>
      <xdr:row>145</xdr:row>
      <xdr:rowOff>171571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800BFB-30B5-47DA-8489-B082FDCBC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9" y="24450676"/>
          <a:ext cx="2190749" cy="2481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161</xdr:row>
      <xdr:rowOff>61913</xdr:rowOff>
    </xdr:from>
    <xdr:to>
      <xdr:col>3</xdr:col>
      <xdr:colOff>733426</xdr:colOff>
      <xdr:row>174</xdr:row>
      <xdr:rowOff>161925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36D29-5825-40C0-9EF4-ABB17616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9" y="34099501"/>
          <a:ext cx="2414587" cy="24717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minare/Wirtschaft/Kalkulation%20&#214;NORM%20B%202061/Unterlagen/Beispiel%20Kalku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bsrv02.bwb.local\Daten\Projekte\2015\018-WKO%20-%20MLP%20Brosch&#252;re%202015\Unterlagen\USK-Empfehlung%202015-L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ropik/Desktop/Kropik/Desktop/BUCH%20Kalk/K2020%2010%20K3%2002a%20E+M%20ML%20Schloss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ropik/Desktop/Kropik/Desktop/BUCH%20Kalk/2020%20K3%2002xx%20E+M%20Mittelloh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bsrv02.bwb.local\Daten\Projekte\2016\026-WKO%20-%20MLP%20Brosch&#252;re%202016\Unterlagen\USK-Empfehlung%202016-L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werte"/>
      <sheetName val="Kalkulation"/>
      <sheetName val="Kalkulation Geräte"/>
      <sheetName val="K6 Blatt"/>
      <sheetName val="K4 Blatt"/>
      <sheetName val="UML_BGK"/>
      <sheetName val="K5 Blatt"/>
    </sheetNames>
    <sheetDataSet>
      <sheetData sheetId="0">
        <row r="1">
          <cell r="B1">
            <v>9.4499999999999993</v>
          </cell>
        </row>
        <row r="2">
          <cell r="B2">
            <v>9.24</v>
          </cell>
        </row>
        <row r="3">
          <cell r="B3">
            <v>29.25</v>
          </cell>
        </row>
        <row r="4">
          <cell r="B4">
            <v>38.35</v>
          </cell>
        </row>
        <row r="8">
          <cell r="B8">
            <v>2740.3</v>
          </cell>
        </row>
        <row r="13">
          <cell r="B13">
            <v>0.27</v>
          </cell>
        </row>
        <row r="14">
          <cell r="B14">
            <v>0.19919999999999999</v>
          </cell>
        </row>
        <row r="15">
          <cell r="B15">
            <v>0.1933</v>
          </cell>
        </row>
        <row r="16">
          <cell r="B16">
            <v>0.59440000000000004</v>
          </cell>
        </row>
        <row r="18">
          <cell r="B18">
            <v>0.253</v>
          </cell>
        </row>
        <row r="20">
          <cell r="B20">
            <v>0.311</v>
          </cell>
        </row>
        <row r="22">
          <cell r="B22">
            <v>0.6</v>
          </cell>
        </row>
        <row r="23">
          <cell r="B23">
            <v>0.6</v>
          </cell>
        </row>
        <row r="25">
          <cell r="B25">
            <v>0.7</v>
          </cell>
        </row>
        <row r="26">
          <cell r="B26">
            <v>0.15</v>
          </cell>
        </row>
        <row r="28">
          <cell r="B28">
            <v>7.5</v>
          </cell>
        </row>
        <row r="30">
          <cell r="B30">
            <v>60</v>
          </cell>
        </row>
      </sheetData>
      <sheetData sheetId="1"/>
      <sheetData sheetId="2"/>
      <sheetData sheetId="3"/>
      <sheetData sheetId="4">
        <row r="6">
          <cell r="M6">
            <v>74.459999999999994</v>
          </cell>
        </row>
        <row r="8">
          <cell r="M8">
            <v>7.45</v>
          </cell>
        </row>
        <row r="10">
          <cell r="M10">
            <v>42.33</v>
          </cell>
        </row>
        <row r="12">
          <cell r="M12">
            <v>7.19</v>
          </cell>
        </row>
        <row r="14">
          <cell r="H14">
            <v>0</v>
          </cell>
          <cell r="M14">
            <v>0.77</v>
          </cell>
        </row>
        <row r="16">
          <cell r="H16">
            <v>0</v>
          </cell>
          <cell r="M16">
            <v>624.75</v>
          </cell>
        </row>
        <row r="18">
          <cell r="M18">
            <v>782.25</v>
          </cell>
        </row>
        <row r="20">
          <cell r="H20">
            <v>0</v>
          </cell>
          <cell r="M20">
            <v>3.43</v>
          </cell>
        </row>
        <row r="22">
          <cell r="M22">
            <v>0.38</v>
          </cell>
        </row>
        <row r="24">
          <cell r="M24">
            <v>1.1399999999999999</v>
          </cell>
        </row>
        <row r="26">
          <cell r="M26">
            <v>1.21</v>
          </cell>
        </row>
        <row r="28">
          <cell r="M28">
            <v>6.98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L_AZ.XLS"/>
      <sheetName val="SV_SATZ.XLS"/>
      <sheetName val="KALK.XLS"/>
      <sheetName val="LOHNNK"/>
      <sheetName val="KV-TAB 2015 gewichtet"/>
      <sheetName val="Schlechtwetter"/>
    </sheetNames>
    <sheetDataSet>
      <sheetData sheetId="0">
        <row r="58">
          <cell r="H58">
            <v>39</v>
          </cell>
          <cell r="I58">
            <v>39</v>
          </cell>
        </row>
        <row r="79">
          <cell r="H79">
            <v>7.6314285714285699</v>
          </cell>
        </row>
        <row r="86">
          <cell r="H86">
            <v>4.29</v>
          </cell>
        </row>
        <row r="93">
          <cell r="H93">
            <v>0.5</v>
          </cell>
        </row>
        <row r="108">
          <cell r="H108">
            <v>25.86</v>
          </cell>
          <cell r="I108">
            <v>25.892318076923083</v>
          </cell>
        </row>
        <row r="115">
          <cell r="H115">
            <v>1.35</v>
          </cell>
          <cell r="I115">
            <v>1.35</v>
          </cell>
        </row>
        <row r="120">
          <cell r="H120">
            <v>2</v>
          </cell>
          <cell r="I120">
            <v>2</v>
          </cell>
        </row>
        <row r="139">
          <cell r="H139">
            <v>13.85</v>
          </cell>
          <cell r="I139">
            <v>13.655696616857176</v>
          </cell>
        </row>
        <row r="155">
          <cell r="H155">
            <v>5.21</v>
          </cell>
        </row>
        <row r="161">
          <cell r="H161">
            <v>2</v>
          </cell>
          <cell r="I161">
            <v>2</v>
          </cell>
        </row>
        <row r="168">
          <cell r="H168">
            <v>1.31</v>
          </cell>
        </row>
        <row r="174">
          <cell r="H174">
            <v>0.19</v>
          </cell>
        </row>
        <row r="184">
          <cell r="H184">
            <v>0.28000000000000003</v>
          </cell>
        </row>
        <row r="185">
          <cell r="I185">
            <v>0.27500000000000002</v>
          </cell>
        </row>
        <row r="190">
          <cell r="H190">
            <v>0.5</v>
          </cell>
        </row>
        <row r="196">
          <cell r="H196">
            <v>193.66857142857143</v>
          </cell>
          <cell r="I196">
            <v>193.3268814000231</v>
          </cell>
        </row>
        <row r="197">
          <cell r="H197">
            <v>0.51634604036350762</v>
          </cell>
          <cell r="I197">
            <v>0.51725864130133348</v>
          </cell>
        </row>
      </sheetData>
      <sheetData sheetId="1">
        <row r="12">
          <cell r="G12">
            <v>0.5</v>
          </cell>
          <cell r="H12">
            <v>0.5</v>
          </cell>
        </row>
        <row r="15">
          <cell r="G15">
            <v>26.9</v>
          </cell>
          <cell r="H15">
            <v>26.7</v>
          </cell>
        </row>
        <row r="27">
          <cell r="E27">
            <v>4.5000000000000005E-3</v>
          </cell>
        </row>
        <row r="29">
          <cell r="E29">
            <v>3.7000000000000005E-2</v>
          </cell>
          <cell r="F29">
            <v>3.85E-2</v>
          </cell>
        </row>
        <row r="31">
          <cell r="E31">
            <v>1.3000000000000001E-2</v>
          </cell>
        </row>
        <row r="39">
          <cell r="E39">
            <v>4650</v>
          </cell>
        </row>
      </sheetData>
      <sheetData sheetId="2">
        <row r="6">
          <cell r="L6">
            <v>0.51634604036350762</v>
          </cell>
          <cell r="M6">
            <v>0.51725864130133348</v>
          </cell>
        </row>
        <row r="8">
          <cell r="L8">
            <v>26.9</v>
          </cell>
          <cell r="M8">
            <v>26.7</v>
          </cell>
        </row>
        <row r="12">
          <cell r="L12">
            <v>0.65524312522129113</v>
          </cell>
          <cell r="M12">
            <v>0.65536669852878948</v>
          </cell>
        </row>
        <row r="21">
          <cell r="L21">
            <v>12.5903688</v>
          </cell>
          <cell r="M21">
            <v>12.8697499</v>
          </cell>
        </row>
        <row r="409">
          <cell r="M409">
            <v>4.6753751633425669</v>
          </cell>
        </row>
        <row r="418">
          <cell r="L418">
            <v>94.15794522774496</v>
          </cell>
          <cell r="M418">
            <v>95.206771630882429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m KV-Daten"/>
      <sheetName val="Stamm Pers.NK"/>
      <sheetName val="Projekt"/>
      <sheetName val="K2 2020"/>
      <sheetName val=" K3 2020 MLP"/>
      <sheetName val=" K3 2020 Regie1"/>
      <sheetName val=" K3 2020 Regie2"/>
      <sheetName val=" K3 1999"/>
    </sheetNames>
    <sheetDataSet>
      <sheetData sheetId="0">
        <row r="3">
          <cell r="B3" t="str">
            <v>KollV f d Eisen- u Metallverarb. Gewerbe (ArbeiterInnen)</v>
          </cell>
        </row>
        <row r="7">
          <cell r="A7" t="str">
            <v>LG Techniker</v>
          </cell>
        </row>
        <row r="8">
          <cell r="A8" t="str">
            <v>LG 1 Spitzenfacharbeiter</v>
          </cell>
        </row>
        <row r="9">
          <cell r="A9" t="str">
            <v>LG 2 Qualifizierter Facharbeiter</v>
          </cell>
        </row>
        <row r="10">
          <cell r="A10" t="str">
            <v xml:space="preserve">LG 3 Facharbeiter </v>
          </cell>
        </row>
        <row r="11">
          <cell r="A11" t="str">
            <v>LG 4 Besonders qualifizierter Arbeitnehmer</v>
          </cell>
        </row>
        <row r="12">
          <cell r="A12" t="str">
            <v>LG 5 Qualifizierter Arbeitnehmer</v>
          </cell>
        </row>
        <row r="13">
          <cell r="A13" t="str">
            <v>LG 6 Arbeitnehmer mit Zweckausbildung</v>
          </cell>
        </row>
        <row r="14">
          <cell r="A14" t="str">
            <v>LG 7 Arbeitnehmer ohne Zweckausbildung</v>
          </cell>
        </row>
        <row r="16">
          <cell r="A16" t="str">
            <v>1. Lehrjahr</v>
          </cell>
        </row>
        <row r="17">
          <cell r="A17" t="str">
            <v>2. Lehrjahr</v>
          </cell>
        </row>
        <row r="18">
          <cell r="A18" t="str">
            <v>3. Lehrjahr</v>
          </cell>
        </row>
        <row r="19">
          <cell r="A19" t="str">
            <v>4. Lehrjahr</v>
          </cell>
        </row>
        <row r="39">
          <cell r="A39" t="str">
            <v>Zeitausgleich 25%</v>
          </cell>
        </row>
        <row r="41">
          <cell r="A41" t="str">
            <v>Überstunde 50%</v>
          </cell>
        </row>
        <row r="42">
          <cell r="A42" t="str">
            <v>Überstunde 75%</v>
          </cell>
        </row>
        <row r="43">
          <cell r="A43" t="str">
            <v>Überstunde 100%</v>
          </cell>
        </row>
        <row r="50">
          <cell r="A50" t="str">
            <v>Sonntagszuschlag (Basis=Lohn)</v>
          </cell>
        </row>
        <row r="56">
          <cell r="A56" t="str">
            <v>Nachtarbeiteit, 22-6 Uhr</v>
          </cell>
        </row>
        <row r="57">
          <cell r="A57" t="str">
            <v>Schichtzulage (2. Schicht)</v>
          </cell>
        </row>
        <row r="66">
          <cell r="A66" t="str">
            <v>Vorarbeiterzuschlag</v>
          </cell>
        </row>
        <row r="67">
          <cell r="A67" t="str">
            <v>Schmutzzulage</v>
          </cell>
        </row>
        <row r="68">
          <cell r="A68" t="str">
            <v>Erschwerniszulage</v>
          </cell>
        </row>
        <row r="69">
          <cell r="A69" t="str">
            <v>Gefahrenzulage</v>
          </cell>
        </row>
        <row r="98">
          <cell r="A98" t="str">
            <v>kleine Entfernungszul. (&gt;6Std)</v>
          </cell>
        </row>
        <row r="99">
          <cell r="A99" t="str">
            <v>mittlere Entfernungszul. (&gt;11Std)</v>
          </cell>
        </row>
        <row r="100">
          <cell r="A100" t="str">
            <v>große Entfernungszul. (&gt;11Std)</v>
          </cell>
        </row>
        <row r="102">
          <cell r="A102" t="str">
            <v>Nächtigungsgeld</v>
          </cell>
        </row>
        <row r="112">
          <cell r="A112" t="str">
            <v>Montagezulage</v>
          </cell>
        </row>
      </sheetData>
      <sheetData sheetId="1"/>
      <sheetData sheetId="2">
        <row r="233">
          <cell r="A233" t="str">
            <v>Baustellengemeinkosten auf produktiven Lohn</v>
          </cell>
        </row>
        <row r="234">
          <cell r="A234" t="str">
            <v/>
          </cell>
        </row>
        <row r="235">
          <cell r="A235" t="str">
            <v>Fertigungsgemeinkosten</v>
          </cell>
        </row>
        <row r="236">
          <cell r="A236" t="str">
            <v/>
          </cell>
        </row>
        <row r="237">
          <cell r="A237" t="str">
            <v/>
          </cell>
        </row>
      </sheetData>
      <sheetData sheetId="3">
        <row r="21">
          <cell r="H21" t="str">
            <v>Alle Kostenarten ohne Regielohn</v>
          </cell>
        </row>
        <row r="22">
          <cell r="H22" t="str">
            <v>Regielohn (hohe Qualifikation)</v>
          </cell>
        </row>
        <row r="23">
          <cell r="H23" t="str">
            <v>Regielohn (niedrige Qual.)</v>
          </cell>
        </row>
        <row r="24">
          <cell r="H24" t="str">
            <v/>
          </cell>
        </row>
        <row r="25">
          <cell r="H25" t="str">
            <v/>
          </cell>
        </row>
        <row r="26">
          <cell r="H26" t="str">
            <v/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m KV-Daten"/>
      <sheetName val="Stamm Pers.NK"/>
      <sheetName val="Projekt"/>
      <sheetName val="K2 2020"/>
      <sheetName val=" K3 2020 MLP"/>
      <sheetName val=" K3 2020 Regie1"/>
      <sheetName val=" K3 2020 Regie2"/>
      <sheetName val=" K3 1999"/>
    </sheetNames>
    <sheetDataSet>
      <sheetData sheetId="0">
        <row r="7">
          <cell r="A7" t="str">
            <v>LG Techniker</v>
          </cell>
        </row>
        <row r="8">
          <cell r="A8" t="str">
            <v>LG 1 Spitzenfacharbeiter</v>
          </cell>
        </row>
        <row r="9">
          <cell r="A9" t="str">
            <v>LG 2 Qualifizierter Facharbeiter</v>
          </cell>
        </row>
        <row r="10">
          <cell r="A10" t="str">
            <v xml:space="preserve">LG 3 Facharbeiter </v>
          </cell>
        </row>
        <row r="11">
          <cell r="A11" t="str">
            <v>LG 4 Besonders qualifizierter Arbeitnehmer</v>
          </cell>
        </row>
        <row r="12">
          <cell r="A12" t="str">
            <v>LG 5 Qualifizierter Arbeitnehmer</v>
          </cell>
        </row>
        <row r="13">
          <cell r="A13" t="str">
            <v>LG 6 Arbeitnehmer mit Zweckausbildung</v>
          </cell>
        </row>
        <row r="14">
          <cell r="A14" t="str">
            <v>LG 7 Arbeitnehmer ohne Zweckausbildung</v>
          </cell>
        </row>
        <row r="15">
          <cell r="A15"/>
        </row>
        <row r="16">
          <cell r="A16" t="str">
            <v>1. Lehrjahr</v>
          </cell>
        </row>
        <row r="17">
          <cell r="A17" t="str">
            <v>2. Lehrjahr</v>
          </cell>
        </row>
        <row r="18">
          <cell r="A18" t="str">
            <v>3. Lehrjahr</v>
          </cell>
        </row>
        <row r="19">
          <cell r="A19" t="str">
            <v>4. Lehrjahr</v>
          </cell>
        </row>
        <row r="20">
          <cell r="A20"/>
        </row>
        <row r="21">
          <cell r="A21"/>
        </row>
        <row r="22">
          <cell r="A22"/>
        </row>
        <row r="23">
          <cell r="A23"/>
        </row>
        <row r="24">
          <cell r="A24"/>
        </row>
        <row r="25">
          <cell r="A25"/>
        </row>
        <row r="26">
          <cell r="A26"/>
        </row>
        <row r="27">
          <cell r="A27"/>
        </row>
        <row r="28">
          <cell r="A28"/>
        </row>
        <row r="29">
          <cell r="A29"/>
        </row>
        <row r="30">
          <cell r="A30"/>
        </row>
        <row r="31">
          <cell r="A31"/>
        </row>
        <row r="32">
          <cell r="A32"/>
        </row>
        <row r="33">
          <cell r="A33"/>
        </row>
        <row r="39">
          <cell r="A39" t="str">
            <v>Zeitausgleich 25%</v>
          </cell>
        </row>
        <row r="40">
          <cell r="A40"/>
        </row>
        <row r="41">
          <cell r="A41" t="str">
            <v>Überstunde 50%</v>
          </cell>
        </row>
        <row r="42">
          <cell r="A42" t="str">
            <v>Überstunde 75%</v>
          </cell>
        </row>
        <row r="43">
          <cell r="A43" t="str">
            <v>Überstunde 100%</v>
          </cell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50">
          <cell r="A50" t="str">
            <v>Sonntagszuschlag (Basis=Lohn)</v>
          </cell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1">
          <cell r="A61" t="str">
            <v>Nachtarbeitszulage (€), 22–6 Uhr</v>
          </cell>
        </row>
        <row r="62">
          <cell r="A62" t="str">
            <v>Schichtzulage (€), 2. Schicht</v>
          </cell>
        </row>
        <row r="63">
          <cell r="A63"/>
        </row>
        <row r="64">
          <cell r="A64"/>
        </row>
        <row r="65">
          <cell r="A65"/>
        </row>
        <row r="71">
          <cell r="A71" t="str">
            <v>Vorarbeiterzuschlag</v>
          </cell>
        </row>
        <row r="72">
          <cell r="A72" t="str">
            <v>Schmutzzulage</v>
          </cell>
        </row>
        <row r="73">
          <cell r="A73" t="str">
            <v>Erschwerniszulage</v>
          </cell>
        </row>
        <row r="74">
          <cell r="A74" t="str">
            <v>Gefahrenzulage</v>
          </cell>
        </row>
        <row r="75">
          <cell r="A75"/>
        </row>
        <row r="76">
          <cell r="A76"/>
        </row>
        <row r="77">
          <cell r="A77"/>
        </row>
        <row r="78">
          <cell r="A78"/>
        </row>
        <row r="79">
          <cell r="A79"/>
        </row>
        <row r="80">
          <cell r="A80"/>
        </row>
        <row r="81">
          <cell r="A81"/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103">
          <cell r="A103" t="str">
            <v>kleine Entfernungszulage (&gt;6Std)</v>
          </cell>
        </row>
        <row r="104">
          <cell r="A104" t="str">
            <v>mittlere Entfernungszulage (&gt;11Std)</v>
          </cell>
        </row>
        <row r="105">
          <cell r="A105" t="str">
            <v>große Entfernungszulage (&gt;11Std + Nächt.)</v>
          </cell>
        </row>
        <row r="106">
          <cell r="A106"/>
        </row>
        <row r="107">
          <cell r="A107" t="str">
            <v>Nächtigungsgeld</v>
          </cell>
        </row>
        <row r="108">
          <cell r="A108"/>
        </row>
        <row r="109">
          <cell r="A109"/>
        </row>
        <row r="110">
          <cell r="A110"/>
        </row>
        <row r="111">
          <cell r="A111"/>
        </row>
        <row r="112">
          <cell r="A112"/>
        </row>
        <row r="113">
          <cell r="A113"/>
        </row>
        <row r="114">
          <cell r="A114"/>
        </row>
        <row r="117">
          <cell r="A117" t="str">
            <v>Montagezulage</v>
          </cell>
        </row>
        <row r="118">
          <cell r="A118"/>
        </row>
        <row r="119">
          <cell r="A119"/>
        </row>
        <row r="122">
          <cell r="A122"/>
        </row>
        <row r="123">
          <cell r="A123"/>
        </row>
        <row r="124">
          <cell r="A124"/>
        </row>
        <row r="125">
          <cell r="A125"/>
        </row>
        <row r="126">
          <cell r="A126"/>
        </row>
        <row r="127">
          <cell r="A127"/>
        </row>
      </sheetData>
      <sheetData sheetId="1"/>
      <sheetData sheetId="2">
        <row r="5">
          <cell r="D5" t="str">
            <v>Stahlbau NN GmbH</v>
          </cell>
        </row>
        <row r="242">
          <cell r="A242" t="str">
            <v/>
          </cell>
        </row>
        <row r="243">
          <cell r="A243" t="str">
            <v>Fertigungsgemeinkosten</v>
          </cell>
        </row>
        <row r="244">
          <cell r="A244" t="str">
            <v>Bauleitungskosten (personelle BGK)</v>
          </cell>
        </row>
        <row r="245">
          <cell r="A245" t="str">
            <v>Eigene Kalkulation1</v>
          </cell>
        </row>
        <row r="246">
          <cell r="A246" t="str">
            <v/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L_AZ.XLS"/>
      <sheetName val="SV_SATZ.XLS"/>
      <sheetName val="KALK.XLS"/>
      <sheetName val="LOHNNK"/>
      <sheetName val="KV-TAB 2015 gewichtet"/>
      <sheetName val="Schlechtwetter"/>
    </sheetNames>
    <sheetDataSet>
      <sheetData sheetId="0">
        <row r="160">
          <cell r="I160">
            <v>2.25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auwesen.at/pu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auwesen.at/pub" TargetMode="External"/><Relationship Id="rId1" Type="http://schemas.openxmlformats.org/officeDocument/2006/relationships/hyperlink" Target="http://www.bauwesen.at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bauwesen.at/pub" TargetMode="External"/><Relationship Id="rId1" Type="http://schemas.openxmlformats.org/officeDocument/2006/relationships/hyperlink" Target="http://www.bauwesen.at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FFFF00"/>
  </sheetPr>
  <dimension ref="A1:I47"/>
  <sheetViews>
    <sheetView zoomScale="110" zoomScaleNormal="110" workbookViewId="0">
      <selection activeCell="A11" sqref="A11:G11"/>
    </sheetView>
  </sheetViews>
  <sheetFormatPr baseColWidth="10" defaultColWidth="9.06640625" defaultRowHeight="14.25" x14ac:dyDescent="0.45"/>
  <cols>
    <col min="13" max="19" width="0" hidden="1" customWidth="1"/>
  </cols>
  <sheetData>
    <row r="1" spans="1:8" ht="18" x14ac:dyDescent="0.45">
      <c r="A1" s="229" t="s">
        <v>121</v>
      </c>
      <c r="B1" s="59"/>
      <c r="C1" s="59"/>
      <c r="D1" s="59"/>
      <c r="E1" s="59"/>
    </row>
    <row r="2" spans="1:8" x14ac:dyDescent="0.45">
      <c r="A2" s="230" t="s">
        <v>120</v>
      </c>
      <c r="B2" s="339">
        <v>45658</v>
      </c>
      <c r="C2" s="340"/>
      <c r="D2" s="234"/>
      <c r="E2" s="234"/>
      <c r="F2" s="231"/>
      <c r="G2" s="231"/>
      <c r="H2" s="254" t="s">
        <v>20</v>
      </c>
    </row>
    <row r="3" spans="1:8" x14ac:dyDescent="0.45">
      <c r="A3" s="232"/>
      <c r="B3" s="233"/>
      <c r="C3" s="233"/>
      <c r="F3" s="60"/>
      <c r="G3" s="60"/>
      <c r="H3" s="111"/>
    </row>
    <row r="4" spans="1:8" x14ac:dyDescent="0.45">
      <c r="A4" s="341" t="s">
        <v>6</v>
      </c>
      <c r="B4" s="342"/>
      <c r="C4" s="342"/>
      <c r="D4" s="342"/>
      <c r="E4" s="342"/>
      <c r="F4" s="342"/>
      <c r="G4" s="342"/>
      <c r="H4" s="255">
        <v>2.9499999999999998E-2</v>
      </c>
    </row>
    <row r="5" spans="1:8" x14ac:dyDescent="0.45">
      <c r="A5" s="341" t="s">
        <v>8</v>
      </c>
      <c r="B5" s="342"/>
      <c r="C5" s="342"/>
      <c r="D5" s="342"/>
      <c r="E5" s="342"/>
      <c r="F5" s="342"/>
      <c r="G5" s="342"/>
      <c r="H5" s="255">
        <v>1E-3</v>
      </c>
    </row>
    <row r="6" spans="1:8" x14ac:dyDescent="0.45">
      <c r="A6" s="341" t="s">
        <v>9</v>
      </c>
      <c r="B6" s="342"/>
      <c r="C6" s="342"/>
      <c r="D6" s="342"/>
      <c r="E6" s="342"/>
      <c r="F6" s="342"/>
      <c r="G6" s="342"/>
      <c r="H6" s="255">
        <v>0.1255</v>
      </c>
    </row>
    <row r="7" spans="1:8" x14ac:dyDescent="0.45">
      <c r="A7" s="341" t="s">
        <v>10</v>
      </c>
      <c r="B7" s="342"/>
      <c r="C7" s="342"/>
      <c r="D7" s="342"/>
      <c r="E7" s="342"/>
      <c r="F7" s="342"/>
      <c r="G7" s="342"/>
      <c r="H7" s="255">
        <v>3.78E-2</v>
      </c>
    </row>
    <row r="8" spans="1:8" x14ac:dyDescent="0.45">
      <c r="A8" s="341" t="s">
        <v>12</v>
      </c>
      <c r="B8" s="342"/>
      <c r="C8" s="342"/>
      <c r="D8" s="342"/>
      <c r="E8" s="342"/>
      <c r="F8" s="342"/>
      <c r="G8" s="342"/>
      <c r="H8" s="255">
        <v>1.0999999999999999E-2</v>
      </c>
    </row>
    <row r="9" spans="1:8" x14ac:dyDescent="0.45">
      <c r="A9" s="341" t="s">
        <v>149</v>
      </c>
      <c r="B9" s="342"/>
      <c r="C9" s="342"/>
      <c r="D9" s="342"/>
      <c r="E9" s="342"/>
      <c r="F9" s="342"/>
      <c r="G9" s="342"/>
      <c r="H9" s="255">
        <v>3.6999999999999998E-2</v>
      </c>
    </row>
    <row r="10" spans="1:8" x14ac:dyDescent="0.45">
      <c r="A10" s="341" t="s">
        <v>143</v>
      </c>
      <c r="B10" s="342"/>
      <c r="C10" s="342"/>
      <c r="D10" s="342"/>
      <c r="E10" s="342"/>
      <c r="F10" s="342"/>
      <c r="G10" s="342"/>
      <c r="H10" s="255">
        <v>3.5999999999999999E-3</v>
      </c>
    </row>
    <row r="11" spans="1:8" x14ac:dyDescent="0.45">
      <c r="A11" s="341" t="s">
        <v>14</v>
      </c>
      <c r="B11" s="342"/>
      <c r="C11" s="342"/>
      <c r="D11" s="342"/>
      <c r="E11" s="342"/>
      <c r="F11" s="342"/>
      <c r="G11" s="342"/>
      <c r="H11" s="255">
        <v>5.0000000000000001E-3</v>
      </c>
    </row>
    <row r="12" spans="1:8" x14ac:dyDescent="0.45">
      <c r="A12" s="341" t="s">
        <v>16</v>
      </c>
      <c r="B12" s="342"/>
      <c r="C12" s="342"/>
      <c r="D12" s="342"/>
      <c r="E12" s="342"/>
      <c r="F12" s="342"/>
      <c r="G12" s="342"/>
      <c r="H12" s="255">
        <v>7.0000000000000001E-3</v>
      </c>
    </row>
    <row r="13" spans="1:8" x14ac:dyDescent="0.45">
      <c r="A13" s="341" t="s">
        <v>17</v>
      </c>
      <c r="B13" s="342"/>
      <c r="C13" s="342"/>
      <c r="D13" s="342"/>
      <c r="E13" s="342"/>
      <c r="F13" s="342"/>
      <c r="G13" s="342"/>
      <c r="H13" s="255">
        <v>0.03</v>
      </c>
    </row>
    <row r="14" spans="1:8" x14ac:dyDescent="0.45">
      <c r="A14" s="341" t="s">
        <v>135</v>
      </c>
      <c r="B14" s="342"/>
      <c r="C14" s="342"/>
      <c r="D14" s="342"/>
      <c r="E14" s="342"/>
      <c r="F14" s="342"/>
      <c r="G14" s="342"/>
      <c r="H14" s="255">
        <v>1.5299999999999999E-2</v>
      </c>
    </row>
    <row r="15" spans="1:8" x14ac:dyDescent="0.45">
      <c r="A15" s="341" t="s">
        <v>150</v>
      </c>
      <c r="B15" s="342"/>
      <c r="C15" s="342"/>
      <c r="D15" s="342"/>
      <c r="E15" s="342"/>
      <c r="F15" s="342"/>
      <c r="G15" s="342"/>
      <c r="H15" s="255">
        <v>0.01</v>
      </c>
    </row>
    <row r="16" spans="1:8" x14ac:dyDescent="0.45">
      <c r="A16" s="345" t="s">
        <v>150</v>
      </c>
      <c r="B16" s="346"/>
      <c r="C16" s="346"/>
      <c r="D16" s="346"/>
      <c r="E16" s="346"/>
      <c r="F16" s="346"/>
      <c r="G16" s="346"/>
      <c r="H16" s="256"/>
    </row>
    <row r="17" spans="1:8" x14ac:dyDescent="0.45">
      <c r="A17" s="62" t="s">
        <v>119</v>
      </c>
      <c r="B17" s="63"/>
      <c r="C17" s="63"/>
      <c r="D17" s="63"/>
      <c r="E17" s="63"/>
      <c r="F17" s="63"/>
      <c r="G17" s="63"/>
      <c r="H17" s="146">
        <f>SUM(H4:H16)</f>
        <v>0.31269999999999998</v>
      </c>
    </row>
    <row r="18" spans="1:8" x14ac:dyDescent="0.45">
      <c r="A18" s="60"/>
      <c r="B18" s="60"/>
      <c r="C18" s="60"/>
      <c r="D18" s="60"/>
      <c r="E18" s="60"/>
      <c r="F18" s="60"/>
      <c r="G18" s="60"/>
      <c r="H18" s="60"/>
    </row>
    <row r="19" spans="1:8" x14ac:dyDescent="0.45">
      <c r="A19" s="243" t="s">
        <v>132</v>
      </c>
      <c r="B19" s="33"/>
      <c r="C19" s="33"/>
      <c r="D19" s="33"/>
      <c r="E19" s="33"/>
      <c r="F19" s="33"/>
      <c r="G19" s="234"/>
      <c r="H19" s="257"/>
    </row>
    <row r="20" spans="1:8" x14ac:dyDescent="0.45">
      <c r="A20" s="161" t="s">
        <v>140</v>
      </c>
      <c r="B20" s="71"/>
      <c r="C20" s="71"/>
      <c r="D20" s="71"/>
      <c r="E20" s="71"/>
      <c r="F20" s="38"/>
      <c r="G20" s="38"/>
      <c r="H20" s="258">
        <f>H17</f>
        <v>0.31269999999999998</v>
      </c>
    </row>
    <row r="21" spans="1:8" x14ac:dyDescent="0.45">
      <c r="A21" s="343" t="s">
        <v>130</v>
      </c>
      <c r="B21" s="344"/>
      <c r="C21" s="344"/>
      <c r="D21" s="344"/>
      <c r="E21" s="344"/>
      <c r="F21" s="344"/>
      <c r="G21" s="344"/>
      <c r="H21" s="116">
        <f>-H11</f>
        <v>-5.0000000000000001E-3</v>
      </c>
    </row>
    <row r="22" spans="1:8" x14ac:dyDescent="0.45">
      <c r="A22" s="345"/>
      <c r="B22" s="346"/>
      <c r="C22" s="346"/>
      <c r="D22" s="346"/>
      <c r="E22" s="346"/>
      <c r="F22" s="346"/>
      <c r="G22" s="346"/>
      <c r="H22" s="256"/>
    </row>
    <row r="23" spans="1:8" x14ac:dyDescent="0.45">
      <c r="A23" s="106" t="s">
        <v>133</v>
      </c>
      <c r="B23" s="107"/>
      <c r="C23" s="107"/>
      <c r="D23" s="107"/>
      <c r="E23" s="107"/>
      <c r="H23" s="259">
        <f>SUM(H20:H22)</f>
        <v>0.30769999999999997</v>
      </c>
    </row>
    <row r="24" spans="1:8" x14ac:dyDescent="0.45">
      <c r="A24" s="163" t="s">
        <v>42</v>
      </c>
      <c r="B24" s="242"/>
      <c r="C24" s="242"/>
      <c r="D24" s="242"/>
      <c r="E24" s="242"/>
      <c r="F24" s="234"/>
      <c r="G24" s="234"/>
      <c r="H24" s="260">
        <f>(H17+H23)/2</f>
        <v>0.31019999999999998</v>
      </c>
    </row>
    <row r="27" spans="1:8" x14ac:dyDescent="0.45">
      <c r="A27" s="324" t="s">
        <v>128</v>
      </c>
      <c r="B27" s="325"/>
      <c r="C27" s="325"/>
      <c r="D27" s="325"/>
      <c r="E27" s="325"/>
      <c r="F27" s="325"/>
      <c r="G27" s="325"/>
      <c r="H27" s="326"/>
    </row>
    <row r="28" spans="1:8" x14ac:dyDescent="0.45">
      <c r="A28" s="327"/>
      <c r="B28" s="328"/>
      <c r="C28" s="328"/>
      <c r="D28" s="328"/>
      <c r="E28" s="328"/>
      <c r="F28" s="328"/>
      <c r="G28" s="328"/>
      <c r="H28" s="329"/>
    </row>
    <row r="29" spans="1:8" x14ac:dyDescent="0.45">
      <c r="A29" s="327"/>
      <c r="B29" s="328"/>
      <c r="C29" s="328"/>
      <c r="D29" s="328"/>
      <c r="E29" s="328"/>
      <c r="F29" s="328"/>
      <c r="G29" s="328"/>
      <c r="H29" s="329"/>
    </row>
    <row r="30" spans="1:8" x14ac:dyDescent="0.45">
      <c r="A30" s="327"/>
      <c r="B30" s="328"/>
      <c r="C30" s="328"/>
      <c r="D30" s="328"/>
      <c r="E30" s="328"/>
      <c r="F30" s="328"/>
      <c r="G30" s="328"/>
      <c r="H30" s="329"/>
    </row>
    <row r="31" spans="1:8" x14ac:dyDescent="0.45">
      <c r="A31" s="330"/>
      <c r="B31" s="331"/>
      <c r="C31" s="331"/>
      <c r="D31" s="331"/>
      <c r="E31" s="331"/>
      <c r="F31" s="331"/>
      <c r="G31" s="331"/>
      <c r="H31" s="332"/>
    </row>
    <row r="33" spans="1:9" ht="14.25" customHeight="1" x14ac:dyDescent="0.45"/>
    <row r="34" spans="1:9" ht="14.25" customHeight="1" x14ac:dyDescent="0.45">
      <c r="A34" s="37"/>
      <c r="B34" s="38"/>
      <c r="C34" s="38"/>
      <c r="D34" s="38"/>
      <c r="E34" s="333" t="s">
        <v>173</v>
      </c>
      <c r="F34" s="333"/>
      <c r="G34" s="333"/>
      <c r="H34" s="333"/>
      <c r="I34" s="334"/>
    </row>
    <row r="35" spans="1:9" ht="14.25" customHeight="1" x14ac:dyDescent="0.45">
      <c r="A35" s="149"/>
      <c r="E35" s="335"/>
      <c r="F35" s="335"/>
      <c r="G35" s="335"/>
      <c r="H35" s="335"/>
      <c r="I35" s="336"/>
    </row>
    <row r="36" spans="1:9" x14ac:dyDescent="0.45">
      <c r="A36" s="149"/>
      <c r="E36" s="335"/>
      <c r="F36" s="335"/>
      <c r="G36" s="335"/>
      <c r="H36" s="335"/>
      <c r="I36" s="336"/>
    </row>
    <row r="37" spans="1:9" ht="14.25" customHeight="1" x14ac:dyDescent="0.45">
      <c r="A37" s="149"/>
      <c r="I37" s="175"/>
    </row>
    <row r="38" spans="1:9" ht="14.25" customHeight="1" x14ac:dyDescent="0.45">
      <c r="A38" s="149"/>
      <c r="E38" s="335" t="s">
        <v>174</v>
      </c>
      <c r="F38" s="335"/>
      <c r="G38" s="335"/>
      <c r="H38" s="335"/>
      <c r="I38" s="336"/>
    </row>
    <row r="39" spans="1:9" ht="14.25" customHeight="1" x14ac:dyDescent="0.45">
      <c r="A39" s="149"/>
      <c r="E39" s="335"/>
      <c r="F39" s="335"/>
      <c r="G39" s="335"/>
      <c r="H39" s="335"/>
      <c r="I39" s="336"/>
    </row>
    <row r="40" spans="1:9" x14ac:dyDescent="0.45">
      <c r="A40" s="149"/>
      <c r="E40" s="335"/>
      <c r="F40" s="335"/>
      <c r="G40" s="335"/>
      <c r="H40" s="335"/>
      <c r="I40" s="336"/>
    </row>
    <row r="41" spans="1:9" ht="14.25" customHeight="1" x14ac:dyDescent="0.45">
      <c r="A41" s="149"/>
      <c r="I41" s="175"/>
    </row>
    <row r="42" spans="1:9" ht="14.25" customHeight="1" x14ac:dyDescent="0.45">
      <c r="A42" s="149"/>
      <c r="E42" s="335" t="s">
        <v>175</v>
      </c>
      <c r="F42" s="335"/>
      <c r="G42" s="335"/>
      <c r="H42" s="335"/>
      <c r="I42" s="336"/>
    </row>
    <row r="43" spans="1:9" ht="14.25" customHeight="1" x14ac:dyDescent="0.45">
      <c r="A43" s="149"/>
      <c r="E43" s="335"/>
      <c r="F43" s="335"/>
      <c r="G43" s="335"/>
      <c r="H43" s="335"/>
      <c r="I43" s="336"/>
    </row>
    <row r="44" spans="1:9" x14ac:dyDescent="0.45">
      <c r="A44" s="149"/>
      <c r="E44" s="335"/>
      <c r="F44" s="335"/>
      <c r="G44" s="335"/>
      <c r="H44" s="335"/>
      <c r="I44" s="336"/>
    </row>
    <row r="45" spans="1:9" ht="14.25" customHeight="1" x14ac:dyDescent="0.5">
      <c r="A45" s="149"/>
      <c r="E45" s="337" t="s">
        <v>147</v>
      </c>
      <c r="F45" s="337"/>
      <c r="G45" s="337"/>
      <c r="H45" s="337"/>
      <c r="I45" s="338"/>
    </row>
    <row r="46" spans="1:9" ht="14.25" customHeight="1" x14ac:dyDescent="0.45">
      <c r="A46" s="149"/>
      <c r="E46" s="320" t="s">
        <v>142</v>
      </c>
      <c r="F46" s="320"/>
      <c r="G46" s="320"/>
      <c r="H46" s="320"/>
      <c r="I46" s="321"/>
    </row>
    <row r="47" spans="1:9" x14ac:dyDescent="0.45">
      <c r="A47" s="40"/>
      <c r="B47" s="41"/>
      <c r="C47" s="41"/>
      <c r="D47" s="41"/>
      <c r="E47" s="322"/>
      <c r="F47" s="322"/>
      <c r="G47" s="322"/>
      <c r="H47" s="322"/>
      <c r="I47" s="323"/>
    </row>
  </sheetData>
  <sheetProtection algorithmName="SHA-512" hashValue="m50tpTB+S99weGjYCDluQ0uml5xUck18mVZ0IORKVVmzo5OvasSDvEwGPqGSs8+RzRGDAPzJQECAC1S3StxsAw==" saltValue="HvgRHcHzcFBy1+uB0htG2g==" spinCount="100000" sheet="1" formatColumns="0" selectLockedCells="1"/>
  <mergeCells count="22">
    <mergeCell ref="B2:C2"/>
    <mergeCell ref="A4:G4"/>
    <mergeCell ref="A21:G21"/>
    <mergeCell ref="A22:G22"/>
    <mergeCell ref="A5:G5"/>
    <mergeCell ref="A16:G16"/>
    <mergeCell ref="A8:G8"/>
    <mergeCell ref="A7:G7"/>
    <mergeCell ref="A6:G6"/>
    <mergeCell ref="A9:G9"/>
    <mergeCell ref="A10:G10"/>
    <mergeCell ref="A11:G11"/>
    <mergeCell ref="A12:G12"/>
    <mergeCell ref="A13:G13"/>
    <mergeCell ref="A14:G14"/>
    <mergeCell ref="A15:G15"/>
    <mergeCell ref="E46:I47"/>
    <mergeCell ref="A27:H31"/>
    <mergeCell ref="E34:I36"/>
    <mergeCell ref="E38:I40"/>
    <mergeCell ref="E42:I44"/>
    <mergeCell ref="E45:I45"/>
  </mergeCells>
  <dataValidations count="3">
    <dataValidation type="decimal" errorStyle="warning" allowBlank="1" showInputMessage="1" showErrorMessage="1" error="Bitte Eingabewert prüfen!" sqref="H4:H16" xr:uid="{A553040D-961A-4674-8509-ABDEEC9919B2}">
      <formula1>0</formula1>
      <formula2>0.15</formula2>
    </dataValidation>
    <dataValidation type="date" operator="greaterThan" allowBlank="1" showInputMessage="1" showErrorMessage="1" sqref="B2:C3" xr:uid="{B9451896-2F8C-4A40-9CC5-8C81DEFEFB0D}">
      <formula1>42005</formula1>
    </dataValidation>
    <dataValidation type="decimal" errorStyle="warning" allowBlank="1" showInputMessage="1" showErrorMessage="1" error="Wert ist unplausibel!" sqref="H21:H22" xr:uid="{2BF05CBB-2ED4-4BAC-B353-B3B1E54A4FCA}">
      <formula1>-0.01</formula1>
      <formula2>0</formula2>
    </dataValidation>
  </dataValidations>
  <hyperlinks>
    <hyperlink ref="E46" r:id="rId1" xr:uid="{7C0C30B7-4445-4568-9A87-C307CDA44FC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D593-0D6C-43FA-A2F9-467C5D352976}">
  <sheetPr>
    <tabColor theme="3" tint="0.59999389629810485"/>
  </sheetPr>
  <dimension ref="A1:P147"/>
  <sheetViews>
    <sheetView showGridLines="0" showWhiteSpace="0" topLeftCell="A112" zoomScaleNormal="100" workbookViewId="0">
      <selection activeCell="A120" sqref="A120:I120"/>
    </sheetView>
  </sheetViews>
  <sheetFormatPr baseColWidth="10" defaultRowHeight="14.25" x14ac:dyDescent="0.45"/>
  <cols>
    <col min="1" max="5" width="9.3984375" style="1" customWidth="1"/>
    <col min="6" max="6" width="11.796875" style="1" customWidth="1"/>
    <col min="7" max="7" width="8.3984375" style="1" customWidth="1"/>
    <col min="8" max="8" width="9.3984375" style="1" customWidth="1"/>
    <col min="9" max="9" width="9.86328125" style="1" customWidth="1"/>
    <col min="10" max="10" width="2.06640625" style="1" customWidth="1"/>
    <col min="11" max="11" width="1.1328125" style="1" customWidth="1"/>
    <col min="12" max="12" width="10.6640625" style="1"/>
    <col min="13" max="16" width="0" style="1" hidden="1" customWidth="1"/>
    <col min="17" max="16384" width="10.6640625" style="1"/>
  </cols>
  <sheetData>
    <row r="1" spans="1:10" ht="18" x14ac:dyDescent="0.55000000000000004">
      <c r="A1" s="440" t="s">
        <v>124</v>
      </c>
      <c r="B1" s="441"/>
      <c r="C1" s="441"/>
      <c r="D1" s="441"/>
      <c r="E1" s="441"/>
      <c r="F1" s="441"/>
      <c r="G1" s="441"/>
      <c r="H1" s="441"/>
      <c r="I1" s="441"/>
      <c r="J1" s="442"/>
    </row>
    <row r="2" spans="1:10" ht="18" x14ac:dyDescent="0.55000000000000004">
      <c r="A2" s="443" t="s">
        <v>125</v>
      </c>
      <c r="B2" s="444"/>
      <c r="C2" s="444"/>
      <c r="D2" s="444"/>
      <c r="E2" s="444"/>
      <c r="F2" s="444"/>
      <c r="G2" s="444"/>
      <c r="H2" s="444"/>
      <c r="I2" s="444"/>
      <c r="J2" s="445"/>
    </row>
    <row r="3" spans="1:10" ht="18" x14ac:dyDescent="0.45">
      <c r="A3" s="446" t="s">
        <v>126</v>
      </c>
      <c r="B3" s="447"/>
      <c r="C3" s="447"/>
      <c r="D3" s="447"/>
      <c r="E3" s="447"/>
      <c r="F3" s="447"/>
      <c r="G3" s="447"/>
      <c r="H3" s="447"/>
      <c r="I3" s="447"/>
      <c r="J3" s="448"/>
    </row>
    <row r="4" spans="1:10" ht="18" customHeight="1" x14ac:dyDescent="0.45">
      <c r="A4" s="449" t="s">
        <v>179</v>
      </c>
      <c r="B4" s="450"/>
      <c r="C4" s="450"/>
      <c r="D4" s="450"/>
      <c r="E4" s="450"/>
      <c r="F4" s="450"/>
      <c r="G4" s="450"/>
      <c r="H4" s="450"/>
      <c r="I4" s="450"/>
      <c r="J4" s="451"/>
    </row>
    <row r="5" spans="1:10" ht="18" customHeight="1" x14ac:dyDescent="0.45">
      <c r="A5" s="449"/>
      <c r="B5" s="450"/>
      <c r="C5" s="450"/>
      <c r="D5" s="450"/>
      <c r="E5" s="450"/>
      <c r="F5" s="450"/>
      <c r="G5" s="450"/>
      <c r="H5" s="450"/>
      <c r="I5" s="450"/>
      <c r="J5" s="451"/>
    </row>
    <row r="6" spans="1:10" ht="18" customHeight="1" x14ac:dyDescent="0.45">
      <c r="A6" s="296"/>
      <c r="B6" s="297"/>
      <c r="C6" s="297"/>
      <c r="D6" s="297"/>
      <c r="E6" s="297" t="s">
        <v>178</v>
      </c>
      <c r="F6" s="297"/>
      <c r="G6" s="297"/>
      <c r="H6" s="297"/>
      <c r="I6" s="297"/>
      <c r="J6" s="298"/>
    </row>
    <row r="7" spans="1:10" ht="18" customHeight="1" x14ac:dyDescent="0.45">
      <c r="A7" s="296"/>
      <c r="B7" s="297"/>
      <c r="C7" s="297"/>
      <c r="D7" s="297"/>
      <c r="E7" s="313" t="s">
        <v>180</v>
      </c>
      <c r="F7" s="297"/>
      <c r="G7" s="297"/>
      <c r="H7" s="297"/>
      <c r="I7" s="297"/>
      <c r="J7" s="298"/>
    </row>
    <row r="8" spans="1:10" ht="18" x14ac:dyDescent="0.55000000000000004">
      <c r="A8" s="443" t="s">
        <v>127</v>
      </c>
      <c r="B8" s="444"/>
      <c r="C8" s="444"/>
      <c r="D8" s="444"/>
      <c r="E8" s="444"/>
      <c r="F8" s="444"/>
      <c r="G8" s="444"/>
      <c r="H8" s="444"/>
      <c r="I8" s="444"/>
      <c r="J8" s="445"/>
    </row>
    <row r="9" spans="1:10" ht="15.75" x14ac:dyDescent="0.5">
      <c r="A9" s="452" t="s">
        <v>146</v>
      </c>
      <c r="B9" s="453"/>
      <c r="C9" s="453"/>
      <c r="D9" s="453"/>
      <c r="E9" s="453"/>
      <c r="F9" s="453"/>
      <c r="G9" s="453"/>
      <c r="H9" s="453"/>
      <c r="I9" s="453"/>
      <c r="J9" s="454"/>
    </row>
    <row r="10" spans="1:10" x14ac:dyDescent="0.45">
      <c r="A10" s="303" t="s">
        <v>161</v>
      </c>
      <c r="B10" s="305"/>
      <c r="C10" s="305" t="str">
        <f ca="1">MID(CELL("Dateiname",$A$1),FIND("]", CELL("Dateiname",$A$1))+1,31)</f>
        <v>Spengler ohneBUAG</v>
      </c>
      <c r="D10" s="305"/>
      <c r="E10" s="305"/>
      <c r="F10" s="305"/>
      <c r="G10" s="305"/>
      <c r="H10" s="305"/>
      <c r="I10" s="305"/>
      <c r="J10" s="306"/>
    </row>
    <row r="11" spans="1:10" ht="15.75" x14ac:dyDescent="0.5">
      <c r="A11" s="287"/>
      <c r="B11" s="287"/>
      <c r="C11" s="287"/>
      <c r="D11" s="287"/>
      <c r="E11" s="287"/>
      <c r="F11" s="287"/>
      <c r="G11" s="287"/>
      <c r="H11" s="287"/>
      <c r="I11" s="287"/>
      <c r="J11" s="287"/>
    </row>
    <row r="12" spans="1:10" ht="15.75" x14ac:dyDescent="0.5">
      <c r="A12" s="287"/>
      <c r="B12" s="287"/>
      <c r="C12" s="287"/>
      <c r="D12" s="287"/>
      <c r="F12" s="287"/>
      <c r="G12" s="287"/>
      <c r="H12" s="287"/>
      <c r="I12" s="287"/>
      <c r="J12" s="287"/>
    </row>
    <row r="13" spans="1:10" ht="15.75" x14ac:dyDescent="0.5">
      <c r="A13" s="287"/>
      <c r="B13" s="287"/>
      <c r="C13" s="287"/>
      <c r="D13" s="287"/>
      <c r="E13" s="287"/>
      <c r="F13" s="287"/>
      <c r="G13" s="287"/>
      <c r="H13" s="287"/>
      <c r="I13" s="287"/>
      <c r="J13" s="287"/>
    </row>
    <row r="14" spans="1:10" ht="15.75" x14ac:dyDescent="0.5">
      <c r="A14" s="455" t="s">
        <v>151</v>
      </c>
      <c r="B14" s="456"/>
      <c r="C14" s="456"/>
      <c r="D14" s="456"/>
      <c r="E14" s="456"/>
      <c r="F14" s="456"/>
      <c r="G14" s="456"/>
      <c r="H14" s="456"/>
      <c r="I14" s="456"/>
      <c r="J14" s="457"/>
    </row>
    <row r="15" spans="1:10" ht="15.75" x14ac:dyDescent="0.5">
      <c r="A15" s="291"/>
      <c r="B15" s="294" t="s">
        <v>141</v>
      </c>
      <c r="C15" s="290" t="s">
        <v>87</v>
      </c>
      <c r="D15" s="290" t="s">
        <v>89</v>
      </c>
      <c r="E15" s="290" t="s">
        <v>91</v>
      </c>
      <c r="F15" s="290" t="s">
        <v>93</v>
      </c>
      <c r="G15" s="458" t="s">
        <v>156</v>
      </c>
      <c r="H15" s="458"/>
      <c r="I15" s="459" t="s">
        <v>162</v>
      </c>
      <c r="J15" s="460"/>
    </row>
    <row r="16" spans="1:10" ht="15.75" x14ac:dyDescent="0.5">
      <c r="A16" s="292"/>
      <c r="B16" s="295">
        <f>H52</f>
        <v>0.29569999999999996</v>
      </c>
      <c r="C16" s="293">
        <f>E115</f>
        <v>0.44522518181818194</v>
      </c>
      <c r="D16" s="293">
        <f t="shared" ref="D16:F16" si="0">F115</f>
        <v>0</v>
      </c>
      <c r="E16" s="293">
        <f t="shared" si="0"/>
        <v>0</v>
      </c>
      <c r="F16" s="293">
        <f t="shared" si="0"/>
        <v>0.28451721454545459</v>
      </c>
      <c r="G16" s="461">
        <f>C16+D16+E16+F16</f>
        <v>0.72974239636363647</v>
      </c>
      <c r="H16" s="462"/>
      <c r="I16" s="463">
        <f>I119</f>
        <v>0.71854610374871364</v>
      </c>
      <c r="J16" s="464"/>
    </row>
    <row r="17" spans="1:10" ht="15.75" x14ac:dyDescent="0.5">
      <c r="A17" s="288"/>
      <c r="B17" s="289"/>
      <c r="C17" s="288"/>
      <c r="D17" s="288"/>
      <c r="E17" s="288"/>
      <c r="F17" s="288"/>
      <c r="G17" s="288"/>
      <c r="H17" s="288"/>
      <c r="I17" s="288"/>
      <c r="J17" s="288"/>
    </row>
    <row r="18" spans="1:10" x14ac:dyDescent="0.45">
      <c r="A18" s="437" t="s">
        <v>152</v>
      </c>
      <c r="B18" s="438"/>
      <c r="C18" s="438"/>
      <c r="D18" s="438"/>
      <c r="E18" s="438"/>
      <c r="F18" s="438"/>
      <c r="G18" s="438"/>
      <c r="H18" s="438"/>
      <c r="I18" s="438"/>
      <c r="J18" s="439"/>
    </row>
    <row r="19" spans="1:10" x14ac:dyDescent="0.45">
      <c r="A19" s="406"/>
      <c r="B19" s="407"/>
      <c r="C19" s="407"/>
      <c r="D19" s="407"/>
      <c r="E19" s="407"/>
      <c r="F19" s="407"/>
      <c r="G19" s="407"/>
      <c r="H19" s="407"/>
      <c r="I19" s="407"/>
      <c r="J19" s="408"/>
    </row>
    <row r="20" spans="1:10" x14ac:dyDescent="0.45">
      <c r="A20" s="406" t="s">
        <v>153</v>
      </c>
      <c r="B20" s="407"/>
      <c r="C20" s="407"/>
      <c r="D20" s="407"/>
      <c r="E20" s="407"/>
      <c r="F20" s="407"/>
      <c r="G20" s="407"/>
      <c r="H20" s="407"/>
      <c r="I20" s="407"/>
      <c r="J20" s="408"/>
    </row>
    <row r="21" spans="1:10" x14ac:dyDescent="0.45">
      <c r="A21" s="406"/>
      <c r="B21" s="407"/>
      <c r="C21" s="407"/>
      <c r="D21" s="407"/>
      <c r="E21" s="407"/>
      <c r="F21" s="407"/>
      <c r="G21" s="407"/>
      <c r="H21" s="407"/>
      <c r="I21" s="407"/>
      <c r="J21" s="408"/>
    </row>
    <row r="22" spans="1:10" x14ac:dyDescent="0.45">
      <c r="A22" s="406"/>
      <c r="B22" s="407"/>
      <c r="C22" s="407"/>
      <c r="D22" s="407"/>
      <c r="E22" s="407"/>
      <c r="F22" s="407"/>
      <c r="G22" s="407"/>
      <c r="H22" s="407"/>
      <c r="I22" s="407"/>
      <c r="J22" s="408"/>
    </row>
    <row r="23" spans="1:10" x14ac:dyDescent="0.45">
      <c r="A23" s="406" t="s">
        <v>154</v>
      </c>
      <c r="B23" s="407"/>
      <c r="C23" s="407"/>
      <c r="D23" s="407"/>
      <c r="E23" s="407"/>
      <c r="F23" s="407"/>
      <c r="G23" s="407"/>
      <c r="H23" s="407"/>
      <c r="I23" s="407"/>
      <c r="J23" s="408"/>
    </row>
    <row r="24" spans="1:10" x14ac:dyDescent="0.45">
      <c r="A24" s="406"/>
      <c r="B24" s="407"/>
      <c r="C24" s="407"/>
      <c r="D24" s="407"/>
      <c r="E24" s="407"/>
      <c r="F24" s="407"/>
      <c r="G24" s="407"/>
      <c r="H24" s="407"/>
      <c r="I24" s="407"/>
      <c r="J24" s="408"/>
    </row>
    <row r="25" spans="1:10" x14ac:dyDescent="0.45">
      <c r="A25" s="406"/>
      <c r="B25" s="407"/>
      <c r="C25" s="407"/>
      <c r="D25" s="407"/>
      <c r="E25" s="407"/>
      <c r="F25" s="407"/>
      <c r="G25" s="407"/>
      <c r="H25" s="407"/>
      <c r="I25" s="407"/>
      <c r="J25" s="408"/>
    </row>
    <row r="26" spans="1:10" x14ac:dyDescent="0.45">
      <c r="A26" s="406" t="s">
        <v>155</v>
      </c>
      <c r="B26" s="407"/>
      <c r="C26" s="407"/>
      <c r="D26" s="407"/>
      <c r="E26" s="407"/>
      <c r="F26" s="407"/>
      <c r="G26" s="407"/>
      <c r="H26" s="407"/>
      <c r="I26" s="407"/>
      <c r="J26" s="408"/>
    </row>
    <row r="27" spans="1:10" x14ac:dyDescent="0.45">
      <c r="A27" s="406"/>
      <c r="B27" s="407"/>
      <c r="C27" s="407"/>
      <c r="D27" s="407"/>
      <c r="E27" s="407"/>
      <c r="F27" s="407"/>
      <c r="G27" s="407"/>
      <c r="H27" s="407"/>
      <c r="I27" s="407"/>
      <c r="J27" s="408"/>
    </row>
    <row r="28" spans="1:10" x14ac:dyDescent="0.45">
      <c r="A28" s="409"/>
      <c r="B28" s="410"/>
      <c r="C28" s="410"/>
      <c r="D28" s="410"/>
      <c r="E28" s="410"/>
      <c r="F28" s="410"/>
      <c r="G28" s="410"/>
      <c r="H28" s="410"/>
      <c r="I28" s="410"/>
      <c r="J28" s="411"/>
    </row>
    <row r="29" spans="1:10" x14ac:dyDescent="0.45">
      <c r="A29" s="412" t="s">
        <v>160</v>
      </c>
      <c r="B29" s="413"/>
      <c r="C29" s="413"/>
      <c r="D29" s="413"/>
      <c r="E29" s="413"/>
      <c r="F29" s="413"/>
      <c r="G29" s="413"/>
      <c r="H29" s="413"/>
      <c r="I29" s="413"/>
      <c r="J29" s="414"/>
    </row>
    <row r="30" spans="1:10" x14ac:dyDescent="0.45">
      <c r="A30" s="415"/>
      <c r="B30" s="416"/>
      <c r="C30" s="416"/>
      <c r="D30" s="416"/>
      <c r="E30" s="416"/>
      <c r="F30" s="416"/>
      <c r="G30" s="416"/>
      <c r="H30" s="416"/>
      <c r="I30" s="416"/>
      <c r="J30" s="417"/>
    </row>
    <row r="31" spans="1:10" x14ac:dyDescent="0.45">
      <c r="A31" s="418"/>
      <c r="B31" s="419"/>
      <c r="C31" s="419"/>
      <c r="D31" s="419"/>
      <c r="E31" s="419"/>
      <c r="F31" s="419"/>
      <c r="G31" s="419"/>
      <c r="H31" s="419"/>
      <c r="I31" s="419"/>
      <c r="J31" s="420"/>
    </row>
    <row r="32" spans="1:10" x14ac:dyDescent="0.45">
      <c r="A32" s="421" t="s">
        <v>159</v>
      </c>
      <c r="B32" s="422"/>
      <c r="C32" s="422"/>
      <c r="D32" s="422"/>
      <c r="E32" s="422"/>
      <c r="F32" s="422"/>
      <c r="G32" s="422"/>
      <c r="H32" s="422"/>
      <c r="I32" s="422"/>
      <c r="J32" s="423"/>
    </row>
    <row r="33" spans="1:10" x14ac:dyDescent="0.45">
      <c r="A33" s="424"/>
      <c r="B33" s="425"/>
      <c r="C33" s="425"/>
      <c r="D33" s="425"/>
      <c r="E33" s="425"/>
      <c r="F33" s="425"/>
      <c r="G33" s="425"/>
      <c r="H33" s="425"/>
      <c r="I33" s="425"/>
      <c r="J33" s="426"/>
    </row>
    <row r="34" spans="1:10" ht="15.75" x14ac:dyDescent="0.5">
      <c r="A34" s="290"/>
      <c r="B34" s="290"/>
      <c r="C34" s="290"/>
      <c r="D34" s="290"/>
      <c r="E34" s="290"/>
      <c r="F34" s="290"/>
      <c r="G34" s="290"/>
      <c r="H34" s="290"/>
      <c r="I34" s="290"/>
      <c r="J34" s="290"/>
    </row>
    <row r="35" spans="1:10" ht="15.75" x14ac:dyDescent="0.45">
      <c r="A35" s="427" t="s">
        <v>158</v>
      </c>
      <c r="B35" s="427"/>
      <c r="C35" s="427"/>
      <c r="D35" s="427"/>
      <c r="E35" s="427"/>
      <c r="F35" s="427"/>
      <c r="G35" s="427"/>
      <c r="H35" s="427"/>
      <c r="I35" s="427"/>
      <c r="J35" s="427"/>
    </row>
    <row r="36" spans="1:10" ht="15.75" x14ac:dyDescent="0.5">
      <c r="A36" s="287"/>
      <c r="B36" s="287"/>
      <c r="C36" s="287"/>
      <c r="D36" s="287"/>
      <c r="E36" s="287"/>
      <c r="F36" s="287"/>
      <c r="G36" s="287"/>
      <c r="H36" s="287"/>
      <c r="I36" s="287"/>
      <c r="J36" s="287"/>
    </row>
    <row r="37" spans="1:10" x14ac:dyDescent="0.45">
      <c r="A37" s="428" t="s">
        <v>40</v>
      </c>
      <c r="B37" s="429"/>
      <c r="C37" s="429"/>
      <c r="D37" s="429"/>
      <c r="E37" s="429"/>
      <c r="F37" s="429"/>
      <c r="G37" s="430"/>
      <c r="H37" s="431"/>
    </row>
    <row r="38" spans="1:10" x14ac:dyDescent="0.45">
      <c r="A38" s="432">
        <f>'DPNK-Stamm'!B2</f>
        <v>45658</v>
      </c>
      <c r="B38" s="433"/>
      <c r="C38" s="174"/>
      <c r="D38" s="38"/>
      <c r="E38" s="237" t="s">
        <v>72</v>
      </c>
      <c r="F38" s="238" t="s">
        <v>73</v>
      </c>
      <c r="G38" s="41"/>
      <c r="H38" s="205" t="s">
        <v>20</v>
      </c>
    </row>
    <row r="39" spans="1:10" x14ac:dyDescent="0.45">
      <c r="A39" s="434" t="str">
        <f>'DPNK-Stamm'!A4</f>
        <v>Arbeitslosenversicherung</v>
      </c>
      <c r="B39" s="435"/>
      <c r="C39" s="435"/>
      <c r="D39" s="435"/>
      <c r="E39" s="435"/>
      <c r="F39" s="436"/>
      <c r="G39" s="250" t="s">
        <v>72</v>
      </c>
      <c r="H39" s="202">
        <f>IF(G39=$E$38,'DPNK-Stamm'!H4,"")</f>
        <v>2.9499999999999998E-2</v>
      </c>
    </row>
    <row r="40" spans="1:10" x14ac:dyDescent="0.45">
      <c r="A40" s="395" t="str">
        <f>'DPNK-Stamm'!A5</f>
        <v>Zuschlag Insolvenzentgeltsicherung</v>
      </c>
      <c r="B40" s="396"/>
      <c r="C40" s="396"/>
      <c r="D40" s="396"/>
      <c r="E40" s="396"/>
      <c r="F40" s="397"/>
      <c r="G40" s="251" t="s">
        <v>72</v>
      </c>
      <c r="H40" s="203">
        <f>IF(G40=$E$38,'DPNK-Stamm'!H5,"")</f>
        <v>1E-3</v>
      </c>
    </row>
    <row r="41" spans="1:10" x14ac:dyDescent="0.45">
      <c r="A41" s="395" t="str">
        <f>'DPNK-Stamm'!A6</f>
        <v>Pensionsversicherung ASVG</v>
      </c>
      <c r="B41" s="396"/>
      <c r="C41" s="396"/>
      <c r="D41" s="396"/>
      <c r="E41" s="396"/>
      <c r="F41" s="397"/>
      <c r="G41" s="251" t="s">
        <v>72</v>
      </c>
      <c r="H41" s="203">
        <f>IF(G41=$E$38,'DPNK-Stamm'!H6,"")</f>
        <v>0.1255</v>
      </c>
    </row>
    <row r="42" spans="1:10" x14ac:dyDescent="0.45">
      <c r="A42" s="395" t="str">
        <f>'DPNK-Stamm'!A7</f>
        <v>Krankenversicherung ASVG</v>
      </c>
      <c r="B42" s="396"/>
      <c r="C42" s="396"/>
      <c r="D42" s="396"/>
      <c r="E42" s="396"/>
      <c r="F42" s="397"/>
      <c r="G42" s="251" t="s">
        <v>72</v>
      </c>
      <c r="H42" s="203">
        <f>IF(G42=$E$38,'DPNK-Stamm'!H7,"")</f>
        <v>3.78E-2</v>
      </c>
    </row>
    <row r="43" spans="1:10" x14ac:dyDescent="0.45">
      <c r="A43" s="395" t="str">
        <f>'DPNK-Stamm'!A8</f>
        <v>Unfallversicherung</v>
      </c>
      <c r="B43" s="396"/>
      <c r="C43" s="396"/>
      <c r="D43" s="396"/>
      <c r="E43" s="396"/>
      <c r="F43" s="397"/>
      <c r="G43" s="251" t="s">
        <v>72</v>
      </c>
      <c r="H43" s="203">
        <f>IF(G43=$E$38,'DPNK-Stamm'!H8,"")</f>
        <v>1.0999999999999999E-2</v>
      </c>
    </row>
    <row r="44" spans="1:10" x14ac:dyDescent="0.45">
      <c r="A44" s="395" t="str">
        <f>'DPNK-Stamm'!A9</f>
        <v>Familienlastenausgleichsfonds (FLAF) - Vorgezogene Reduktion von 3,9% auf</v>
      </c>
      <c r="B44" s="396"/>
      <c r="C44" s="396"/>
      <c r="D44" s="396"/>
      <c r="E44" s="396"/>
      <c r="F44" s="397"/>
      <c r="G44" s="251" t="s">
        <v>72</v>
      </c>
      <c r="H44" s="203">
        <f>IF(G44=$E$38,'DPNK-Stamm'!H9,"")</f>
        <v>3.6999999999999998E-2</v>
      </c>
    </row>
    <row r="45" spans="1:10" x14ac:dyDescent="0.45">
      <c r="A45" s="395" t="str">
        <f>'DPNK-Stamm'!A10</f>
        <v>DZ zum FLAF (im Mittel; bitte zutreffenden Bundesländerwert eintragen)</v>
      </c>
      <c r="B45" s="396"/>
      <c r="C45" s="396"/>
      <c r="D45" s="396"/>
      <c r="E45" s="396"/>
      <c r="F45" s="397"/>
      <c r="G45" s="251" t="s">
        <v>72</v>
      </c>
      <c r="H45" s="203">
        <f>IF(G45=$E$38,'DPNK-Stamm'!H10,"")</f>
        <v>3.5999999999999999E-3</v>
      </c>
    </row>
    <row r="46" spans="1:10" x14ac:dyDescent="0.45">
      <c r="A46" s="395" t="str">
        <f>'DPNK-Stamm'!A11</f>
        <v>Wohnbauförderungsbeitrag</v>
      </c>
      <c r="B46" s="396"/>
      <c r="C46" s="396"/>
      <c r="D46" s="396"/>
      <c r="E46" s="396"/>
      <c r="F46" s="397"/>
      <c r="G46" s="251" t="s">
        <v>72</v>
      </c>
      <c r="H46" s="203">
        <f>IF(G46=$E$38,'DPNK-Stamm'!H11,"")</f>
        <v>5.0000000000000001E-3</v>
      </c>
    </row>
    <row r="47" spans="1:10" x14ac:dyDescent="0.45">
      <c r="A47" s="395" t="str">
        <f>'DPNK-Stamm'!A12</f>
        <v>Schlechtwetterentschädigungsbeitrag</v>
      </c>
      <c r="B47" s="396"/>
      <c r="C47" s="396"/>
      <c r="D47" s="396"/>
      <c r="E47" s="396"/>
      <c r="F47" s="397"/>
      <c r="G47" s="251" t="s">
        <v>73</v>
      </c>
      <c r="H47" s="203" t="str">
        <f>IF(G47=$E$38,'DPNK-Stamm'!H12,"")</f>
        <v/>
      </c>
    </row>
    <row r="48" spans="1:10" x14ac:dyDescent="0.45">
      <c r="A48" s="395" t="str">
        <f>'DPNK-Stamm'!A13</f>
        <v>Kommunalsteuer</v>
      </c>
      <c r="B48" s="396"/>
      <c r="C48" s="396"/>
      <c r="D48" s="396"/>
      <c r="E48" s="396"/>
      <c r="F48" s="397"/>
      <c r="G48" s="251" t="s">
        <v>72</v>
      </c>
      <c r="H48" s="203">
        <f>IF(G48=$E$38,'DPNK-Stamm'!H13,"")</f>
        <v>0.03</v>
      </c>
    </row>
    <row r="49" spans="1:10" x14ac:dyDescent="0.45">
      <c r="A49" s="398" t="str">
        <f>'DPNK-Stamm'!A14</f>
        <v>Abfertigung-Neu (Betriebl. Mitarbeitervorsorge)</v>
      </c>
      <c r="B49" s="399"/>
      <c r="C49" s="399"/>
      <c r="D49" s="399"/>
      <c r="E49" s="399"/>
      <c r="F49" s="400"/>
      <c r="G49" s="252" t="s">
        <v>72</v>
      </c>
      <c r="H49" s="204">
        <f>IF(G49=$E$38,'DPNK-Stamm'!H14,"")</f>
        <v>1.5299999999999999E-2</v>
      </c>
    </row>
    <row r="50" spans="1:10" x14ac:dyDescent="0.45">
      <c r="A50" s="343" t="str">
        <f>'DPNK-Stamm'!A15</f>
        <v>frei</v>
      </c>
      <c r="B50" s="344"/>
      <c r="C50" s="344"/>
      <c r="D50" s="344"/>
      <c r="E50" s="344"/>
      <c r="F50" s="401"/>
      <c r="G50" s="251"/>
      <c r="H50" s="203" t="str">
        <f>IF(G50=$E$38,'DPNK-Stamm'!H15,"")</f>
        <v/>
      </c>
    </row>
    <row r="51" spans="1:10" x14ac:dyDescent="0.45">
      <c r="A51" s="387" t="str">
        <f>'DPNK-Stamm'!A16</f>
        <v>frei</v>
      </c>
      <c r="B51" s="388"/>
      <c r="C51" s="388"/>
      <c r="D51" s="388"/>
      <c r="E51" s="388"/>
      <c r="F51" s="402"/>
      <c r="G51" s="252"/>
      <c r="H51" s="204" t="str">
        <f>IF(G51=$E$38,'DPNK-Stamm'!H16,"")</f>
        <v/>
      </c>
    </row>
    <row r="52" spans="1:10" x14ac:dyDescent="0.45">
      <c r="A52" s="62" t="s">
        <v>41</v>
      </c>
      <c r="B52" s="63"/>
      <c r="C52" s="63"/>
      <c r="D52" s="63"/>
      <c r="E52" s="63"/>
      <c r="F52" s="63"/>
      <c r="G52" s="96"/>
      <c r="H52" s="211">
        <f>SUM(H39:H51)</f>
        <v>0.29569999999999996</v>
      </c>
    </row>
    <row r="53" spans="1:10" x14ac:dyDescent="0.45">
      <c r="A53" s="403"/>
      <c r="B53" s="403"/>
      <c r="C53" s="403"/>
      <c r="D53" s="403"/>
      <c r="E53" s="403"/>
      <c r="F53" s="403"/>
      <c r="G53" s="403"/>
      <c r="H53" s="403"/>
    </row>
    <row r="54" spans="1:10" x14ac:dyDescent="0.45">
      <c r="A54" s="404" t="str">
        <f>'DPNK-Stamm'!A20</f>
        <v>DPNK auf laufendes Entgelt</v>
      </c>
      <c r="B54" s="405"/>
      <c r="C54" s="405"/>
      <c r="D54" s="405"/>
      <c r="E54" s="405"/>
      <c r="F54" s="405"/>
      <c r="G54" s="405"/>
      <c r="H54" s="206">
        <f>H52</f>
        <v>0.29569999999999996</v>
      </c>
    </row>
    <row r="55" spans="1:10" x14ac:dyDescent="0.45">
      <c r="A55" s="393" t="str">
        <f>'DPNK-Stamm'!A21</f>
        <v>abzüglich Wohnbauförderungsbeitrag</v>
      </c>
      <c r="B55" s="394"/>
      <c r="C55" s="394"/>
      <c r="D55" s="394"/>
      <c r="E55" s="394"/>
      <c r="F55" s="394"/>
      <c r="G55" s="394"/>
      <c r="H55" s="66">
        <f>'DPNK-Stamm'!H21</f>
        <v>-5.0000000000000001E-3</v>
      </c>
    </row>
    <row r="56" spans="1:10" hidden="1" x14ac:dyDescent="0.45">
      <c r="A56" s="387">
        <f>'DPNK-Stamm'!A22</f>
        <v>0</v>
      </c>
      <c r="B56" s="388"/>
      <c r="C56" s="388"/>
      <c r="D56" s="388"/>
      <c r="E56" s="388"/>
      <c r="F56" s="388"/>
      <c r="G56" s="388"/>
      <c r="H56" s="65">
        <f>'DPNK-Stamm'!H22</f>
        <v>0</v>
      </c>
    </row>
    <row r="57" spans="1:10" x14ac:dyDescent="0.45">
      <c r="A57" s="389" t="str">
        <f>'DPNK-Stamm'!A23</f>
        <v>Direkte Personalnebenkosten auf Sonderzahlungen</v>
      </c>
      <c r="B57" s="390"/>
      <c r="C57" s="390"/>
      <c r="D57" s="390"/>
      <c r="E57" s="390"/>
      <c r="F57" s="390"/>
      <c r="G57" s="390"/>
      <c r="H57" s="64">
        <f>SUM(H54:H56)</f>
        <v>0.29069999999999996</v>
      </c>
    </row>
    <row r="58" spans="1:10" x14ac:dyDescent="0.45">
      <c r="A58" s="309"/>
      <c r="B58" s="309"/>
      <c r="C58" s="309"/>
      <c r="D58" s="309"/>
      <c r="E58" s="309"/>
      <c r="F58" s="309"/>
      <c r="G58" s="309"/>
      <c r="H58" s="310"/>
    </row>
    <row r="60" spans="1:10" x14ac:dyDescent="0.45">
      <c r="A60" s="155" t="s">
        <v>0</v>
      </c>
      <c r="B60" s="156"/>
      <c r="C60" s="156"/>
      <c r="D60" s="156"/>
      <c r="E60" s="156"/>
      <c r="F60" s="156"/>
      <c r="G60" s="156"/>
      <c r="H60" s="156"/>
      <c r="I60" s="157"/>
      <c r="J60" s="168"/>
    </row>
    <row r="61" spans="1:10" x14ac:dyDescent="0.45">
      <c r="A61" s="2" t="s">
        <v>1</v>
      </c>
      <c r="B61" s="158"/>
      <c r="C61" s="158"/>
      <c r="D61" s="158"/>
      <c r="E61" s="3"/>
      <c r="F61" s="3"/>
      <c r="G61" s="3"/>
      <c r="H61" s="4" t="s">
        <v>2</v>
      </c>
      <c r="I61" s="5" t="s">
        <v>3</v>
      </c>
      <c r="J61" s="164"/>
    </row>
    <row r="62" spans="1:10" x14ac:dyDescent="0.45">
      <c r="A62" s="6" t="s">
        <v>98</v>
      </c>
      <c r="B62" s="159"/>
      <c r="C62" s="159"/>
      <c r="D62" s="159"/>
      <c r="E62" s="7"/>
      <c r="F62" s="7"/>
      <c r="G62" s="7"/>
      <c r="H62" s="8">
        <v>365.25</v>
      </c>
      <c r="I62" s="9"/>
      <c r="J62" s="7"/>
    </row>
    <row r="63" spans="1:10" x14ac:dyDescent="0.45">
      <c r="A63" s="10" t="s">
        <v>5</v>
      </c>
      <c r="B63" s="11"/>
      <c r="C63" s="11"/>
      <c r="D63" s="11"/>
      <c r="E63" s="11"/>
      <c r="F63" s="11"/>
      <c r="G63" s="11"/>
      <c r="H63" s="12">
        <f>-H62/7*2</f>
        <v>-104.35714285714286</v>
      </c>
      <c r="I63" s="13"/>
      <c r="J63" s="7"/>
    </row>
    <row r="64" spans="1:10" x14ac:dyDescent="0.45">
      <c r="A64" s="14" t="s">
        <v>7</v>
      </c>
      <c r="B64" s="15"/>
      <c r="C64" s="15"/>
      <c r="D64" s="15"/>
      <c r="E64" s="15"/>
      <c r="F64" s="15"/>
      <c r="G64" s="15"/>
      <c r="H64" s="16">
        <f>SUM(H62:H63)</f>
        <v>260.89285714285711</v>
      </c>
      <c r="I64" s="13"/>
      <c r="J64" s="7"/>
    </row>
    <row r="65" spans="1:14" x14ac:dyDescent="0.45">
      <c r="A65" s="6" t="s">
        <v>99</v>
      </c>
      <c r="B65" s="159"/>
      <c r="C65" s="159"/>
      <c r="D65" s="159"/>
      <c r="E65" s="7"/>
      <c r="F65" s="7"/>
      <c r="G65" s="7"/>
      <c r="H65" s="17">
        <v>-10.5</v>
      </c>
      <c r="I65" s="391">
        <f>-H65-H66</f>
        <v>11.214285714285714</v>
      </c>
      <c r="J65" s="169"/>
    </row>
    <row r="66" spans="1:14" x14ac:dyDescent="0.45">
      <c r="A66" s="6" t="s">
        <v>177</v>
      </c>
      <c r="B66" s="159"/>
      <c r="C66" s="159"/>
      <c r="D66" s="159"/>
      <c r="E66" s="7"/>
      <c r="G66" s="302">
        <v>0.5</v>
      </c>
      <c r="H66" s="248">
        <f>-2*5/7*G66</f>
        <v>-0.7142857142857143</v>
      </c>
      <c r="I66" s="391"/>
      <c r="J66" s="169"/>
    </row>
    <row r="67" spans="1:14" x14ac:dyDescent="0.45">
      <c r="A67" s="6" t="s">
        <v>11</v>
      </c>
      <c r="B67" s="159"/>
      <c r="C67" s="246">
        <v>0.85</v>
      </c>
      <c r="D67" s="365">
        <v>5</v>
      </c>
      <c r="E67" s="365"/>
      <c r="F67" s="18">
        <v>5</v>
      </c>
      <c r="H67" s="17">
        <f>-5*D67*C67</f>
        <v>-21.25</v>
      </c>
      <c r="I67" s="360">
        <f>-H67-H68</f>
        <v>25.75</v>
      </c>
      <c r="J67" s="170"/>
    </row>
    <row r="68" spans="1:14" x14ac:dyDescent="0.45">
      <c r="A68" s="19" t="s">
        <v>13</v>
      </c>
      <c r="B68" s="160"/>
      <c r="C68" s="20">
        <f>1-C67</f>
        <v>0.15000000000000002</v>
      </c>
      <c r="D68" s="392">
        <v>6</v>
      </c>
      <c r="E68" s="392"/>
      <c r="F68" s="21">
        <v>5</v>
      </c>
      <c r="G68" s="176"/>
      <c r="H68" s="22">
        <f>-5*D68*C68</f>
        <v>-4.5000000000000009</v>
      </c>
      <c r="I68" s="360"/>
      <c r="J68" s="170"/>
      <c r="M68" s="240"/>
    </row>
    <row r="69" spans="1:14" x14ac:dyDescent="0.45">
      <c r="A69" s="172" t="s">
        <v>15</v>
      </c>
      <c r="B69" s="311"/>
      <c r="C69" s="7"/>
      <c r="D69" s="7"/>
      <c r="E69" s="7"/>
      <c r="F69" s="7"/>
      <c r="G69" s="7"/>
      <c r="H69" s="23">
        <f>SUM(H64:H68)</f>
        <v>223.92857142857139</v>
      </c>
      <c r="I69" s="13"/>
      <c r="J69" s="7"/>
      <c r="M69" s="240"/>
    </row>
    <row r="70" spans="1:14" x14ac:dyDescent="0.45">
      <c r="A70" s="165" t="s">
        <v>170</v>
      </c>
      <c r="B70" s="7"/>
      <c r="C70" s="7"/>
      <c r="D70" s="7"/>
      <c r="E70" s="7"/>
      <c r="F70" s="7"/>
      <c r="G70" s="7"/>
      <c r="H70" s="91">
        <v>-11</v>
      </c>
      <c r="I70" s="360">
        <f>-H70-H71</f>
        <v>13.5</v>
      </c>
      <c r="J70" s="170"/>
      <c r="M70" s="240"/>
    </row>
    <row r="71" spans="1:14" x14ac:dyDescent="0.45">
      <c r="A71" s="10" t="s">
        <v>171</v>
      </c>
      <c r="B71" s="11"/>
      <c r="C71" s="11"/>
      <c r="D71" s="11"/>
      <c r="E71" s="11"/>
      <c r="F71" s="11"/>
      <c r="G71" s="11"/>
      <c r="H71" s="91">
        <v>-2.5</v>
      </c>
      <c r="I71" s="360"/>
      <c r="J71" s="170"/>
      <c r="M71" s="240"/>
      <c r="N71" s="240"/>
    </row>
    <row r="72" spans="1:14" x14ac:dyDescent="0.45">
      <c r="A72" s="172" t="s">
        <v>167</v>
      </c>
      <c r="B72" s="311"/>
      <c r="C72" s="7"/>
      <c r="D72" s="7"/>
      <c r="E72" s="7"/>
      <c r="F72" s="7"/>
      <c r="G72" s="7"/>
      <c r="H72" s="8">
        <f>SUM(H69:H71)</f>
        <v>210.42857142857139</v>
      </c>
      <c r="I72" s="13"/>
      <c r="J72" s="7"/>
    </row>
    <row r="73" spans="1:14" x14ac:dyDescent="0.45">
      <c r="A73" s="165" t="s">
        <v>172</v>
      </c>
      <c r="B73" s="7"/>
      <c r="C73" s="7"/>
      <c r="D73" s="7"/>
      <c r="E73" s="7"/>
      <c r="F73" s="7"/>
      <c r="G73" s="7"/>
      <c r="H73" s="91">
        <v>0</v>
      </c>
      <c r="I73" s="31"/>
      <c r="J73" s="7"/>
    </row>
    <row r="74" spans="1:14" x14ac:dyDescent="0.45">
      <c r="A74" s="19" t="s">
        <v>169</v>
      </c>
      <c r="B74" s="160"/>
      <c r="C74" s="160"/>
      <c r="D74" s="160"/>
      <c r="E74" s="11"/>
      <c r="F74" s="11"/>
      <c r="G74" s="11"/>
      <c r="H74" s="91">
        <v>-14</v>
      </c>
      <c r="I74" s="167">
        <f t="shared" ref="I74" si="1">-H74</f>
        <v>14</v>
      </c>
      <c r="J74" s="23"/>
    </row>
    <row r="75" spans="1:14" x14ac:dyDescent="0.45">
      <c r="A75" s="312" t="s">
        <v>168</v>
      </c>
      <c r="B75" s="11"/>
      <c r="C75" s="11"/>
      <c r="D75" s="11"/>
      <c r="E75" s="11"/>
      <c r="F75" s="11" t="s">
        <v>18</v>
      </c>
      <c r="G75" s="176"/>
      <c r="H75" s="241">
        <f>SUM(H72:H74)</f>
        <v>196.42857142857139</v>
      </c>
      <c r="I75" s="24">
        <f>SUM(I62:I74)</f>
        <v>64.464285714285722</v>
      </c>
      <c r="J75" s="23"/>
    </row>
    <row r="76" spans="1:14" x14ac:dyDescent="0.45">
      <c r="A76" s="361"/>
      <c r="B76" s="361"/>
      <c r="C76" s="361"/>
      <c r="D76" s="361"/>
      <c r="E76" s="361"/>
      <c r="F76" s="361"/>
      <c r="G76" s="361"/>
      <c r="H76" s="361"/>
      <c r="I76" s="361"/>
    </row>
    <row r="77" spans="1:14" ht="15.75" x14ac:dyDescent="0.45">
      <c r="A77" s="186" t="s">
        <v>19</v>
      </c>
      <c r="B77" s="187"/>
      <c r="C77" s="187"/>
      <c r="D77" s="187"/>
      <c r="E77" s="188"/>
      <c r="F77" s="189"/>
      <c r="G77" s="189"/>
      <c r="H77" s="189"/>
      <c r="I77" s="190"/>
      <c r="J77" s="362" t="s">
        <v>46</v>
      </c>
    </row>
    <row r="78" spans="1:14" x14ac:dyDescent="0.45">
      <c r="A78" s="318" t="s">
        <v>190</v>
      </c>
      <c r="B78" s="63"/>
      <c r="C78" s="63"/>
      <c r="D78" s="63"/>
      <c r="E78" s="102"/>
      <c r="F78" s="191" t="s">
        <v>18</v>
      </c>
      <c r="G78" s="191" t="s">
        <v>20</v>
      </c>
      <c r="H78" s="192" t="s">
        <v>47</v>
      </c>
      <c r="I78" s="193" t="s">
        <v>48</v>
      </c>
      <c r="J78" s="363"/>
    </row>
    <row r="79" spans="1:14" x14ac:dyDescent="0.45">
      <c r="A79" s="194"/>
      <c r="B79" s="100"/>
      <c r="C79" s="100"/>
      <c r="D79" s="100"/>
      <c r="E79" s="99"/>
      <c r="F79" s="195"/>
      <c r="G79" s="195"/>
      <c r="H79" s="196"/>
      <c r="I79" s="197"/>
      <c r="J79" s="363"/>
    </row>
    <row r="80" spans="1:14" x14ac:dyDescent="0.45">
      <c r="A80" s="171" t="s">
        <v>21</v>
      </c>
      <c r="B80" s="159"/>
      <c r="C80" s="159"/>
      <c r="D80" s="159"/>
      <c r="E80" s="7"/>
      <c r="F80" s="25">
        <f>H75</f>
        <v>196.42857142857139</v>
      </c>
      <c r="G80" s="26">
        <f>F80/F80</f>
        <v>1</v>
      </c>
      <c r="H80" s="166">
        <f>G80*H$52</f>
        <v>0.29569999999999996</v>
      </c>
      <c r="I80" s="27">
        <f>G80*(1+H80)</f>
        <v>1.2957000000000001</v>
      </c>
      <c r="J80" s="363"/>
    </row>
    <row r="81" spans="1:16" x14ac:dyDescent="0.45">
      <c r="A81" s="6" t="s">
        <v>22</v>
      </c>
      <c r="B81" s="159"/>
      <c r="C81" s="159"/>
      <c r="D81" s="159"/>
      <c r="E81" s="7"/>
      <c r="F81" s="28"/>
      <c r="G81" s="29"/>
      <c r="H81" s="166"/>
      <c r="I81" s="27"/>
      <c r="J81" s="363"/>
    </row>
    <row r="82" spans="1:16" x14ac:dyDescent="0.45">
      <c r="A82" s="172" t="s">
        <v>96</v>
      </c>
      <c r="B82" s="7"/>
      <c r="C82" s="7"/>
      <c r="D82" s="7"/>
      <c r="E82" s="7"/>
      <c r="F82" s="28"/>
      <c r="G82" s="29"/>
      <c r="H82" s="166"/>
      <c r="I82" s="27"/>
      <c r="J82" s="364"/>
    </row>
    <row r="83" spans="1:16" x14ac:dyDescent="0.45">
      <c r="A83" s="165" t="s">
        <v>97</v>
      </c>
      <c r="B83" s="7"/>
      <c r="C83" s="7"/>
      <c r="D83" s="7"/>
      <c r="E83" s="7"/>
      <c r="F83" s="28">
        <f>I65</f>
        <v>11.214285714285714</v>
      </c>
      <c r="G83" s="29">
        <f>F83/F$80</f>
        <v>5.7090909090909102E-2</v>
      </c>
      <c r="H83" s="166">
        <f>H80</f>
        <v>0.29569999999999996</v>
      </c>
      <c r="I83" s="27">
        <f t="shared" ref="I83:I89" si="2">G83*(1+H83)</f>
        <v>7.3972690909090921E-2</v>
      </c>
      <c r="J83" s="216">
        <v>0</v>
      </c>
      <c r="M83" s="261">
        <f>IF($J83=0,$I83,0)</f>
        <v>7.3972690909090921E-2</v>
      </c>
      <c r="N83" s="261">
        <f>IF($J83=1,$I83,0)</f>
        <v>0</v>
      </c>
      <c r="O83" s="261">
        <f>IF($J83=2,$I83,0)</f>
        <v>0</v>
      </c>
      <c r="P83" s="261">
        <f>IF($J83=3,$I83,0)</f>
        <v>0</v>
      </c>
    </row>
    <row r="84" spans="1:16" x14ac:dyDescent="0.45">
      <c r="A84" s="165" t="s">
        <v>100</v>
      </c>
      <c r="B84" s="7"/>
      <c r="C84" s="7"/>
      <c r="D84" s="7"/>
      <c r="E84" s="7"/>
      <c r="F84" s="28">
        <f>I67</f>
        <v>25.75</v>
      </c>
      <c r="G84" s="29">
        <f t="shared" ref="G84:G86" si="3">F84/F$80</f>
        <v>0.13109090909090912</v>
      </c>
      <c r="H84" s="166">
        <f>H80</f>
        <v>0.29569999999999996</v>
      </c>
      <c r="I84" s="27">
        <f t="shared" si="2"/>
        <v>0.16985449090909097</v>
      </c>
      <c r="J84" s="216">
        <v>0</v>
      </c>
      <c r="M84" s="261">
        <f t="shared" ref="M84:M90" si="4">IF($J84=0,$I84,0)</f>
        <v>0.16985449090909097</v>
      </c>
      <c r="N84" s="261">
        <f t="shared" ref="N84:N90" si="5">IF($J84=1,$I84,0)</f>
        <v>0</v>
      </c>
      <c r="O84" s="261">
        <f t="shared" ref="O84:O90" si="6">IF($J84=2,$I84,0)</f>
        <v>0</v>
      </c>
      <c r="P84" s="261">
        <f t="shared" ref="P84:P90" si="7">IF($J84=3,$I84,0)</f>
        <v>0</v>
      </c>
    </row>
    <row r="85" spans="1:16" x14ac:dyDescent="0.45">
      <c r="A85" s="165" t="s">
        <v>101</v>
      </c>
      <c r="B85" s="7"/>
      <c r="C85" s="7"/>
      <c r="D85" s="7"/>
      <c r="E85" s="7"/>
      <c r="F85" s="28">
        <f>I70</f>
        <v>13.5</v>
      </c>
      <c r="G85" s="29">
        <f t="shared" si="3"/>
        <v>6.8727272727272748E-2</v>
      </c>
      <c r="H85" s="166">
        <f>H80</f>
        <v>0.29569999999999996</v>
      </c>
      <c r="I85" s="27">
        <f t="shared" si="2"/>
        <v>8.90499272727273E-2</v>
      </c>
      <c r="J85" s="216">
        <v>0</v>
      </c>
      <c r="M85" s="261">
        <f t="shared" si="4"/>
        <v>8.90499272727273E-2</v>
      </c>
      <c r="N85" s="261">
        <f t="shared" si="5"/>
        <v>0</v>
      </c>
      <c r="O85" s="261">
        <f t="shared" si="6"/>
        <v>0</v>
      </c>
      <c r="P85" s="261">
        <f t="shared" si="7"/>
        <v>0</v>
      </c>
    </row>
    <row r="86" spans="1:16" x14ac:dyDescent="0.45">
      <c r="A86" s="165" t="s">
        <v>129</v>
      </c>
      <c r="B86" s="7"/>
      <c r="C86" s="7"/>
      <c r="D86" s="7"/>
      <c r="E86" s="7"/>
      <c r="F86" s="28">
        <f>I74</f>
        <v>14</v>
      </c>
      <c r="G86" s="29">
        <f t="shared" si="3"/>
        <v>7.1272727272727293E-2</v>
      </c>
      <c r="H86" s="166">
        <f>H80</f>
        <v>0.29569999999999996</v>
      </c>
      <c r="I86" s="27">
        <f t="shared" si="2"/>
        <v>9.2348072727272759E-2</v>
      </c>
      <c r="J86" s="216">
        <v>0</v>
      </c>
      <c r="M86" s="261">
        <f t="shared" si="4"/>
        <v>9.2348072727272759E-2</v>
      </c>
      <c r="N86" s="261">
        <f t="shared" si="5"/>
        <v>0</v>
      </c>
      <c r="O86" s="261">
        <f t="shared" si="6"/>
        <v>0</v>
      </c>
      <c r="P86" s="261">
        <f t="shared" si="7"/>
        <v>0</v>
      </c>
    </row>
    <row r="87" spans="1:16" x14ac:dyDescent="0.45">
      <c r="A87" s="172" t="s">
        <v>102</v>
      </c>
      <c r="B87" s="7"/>
      <c r="C87" s="7"/>
      <c r="D87" s="7"/>
      <c r="E87" s="7"/>
      <c r="F87" s="28"/>
      <c r="G87" s="29"/>
      <c r="H87" s="166"/>
      <c r="I87" s="27"/>
      <c r="J87" s="217"/>
      <c r="M87" s="261">
        <f t="shared" si="4"/>
        <v>0</v>
      </c>
      <c r="N87" s="261">
        <f t="shared" si="5"/>
        <v>0</v>
      </c>
      <c r="O87" s="261">
        <f t="shared" si="6"/>
        <v>0</v>
      </c>
      <c r="P87" s="261">
        <f t="shared" si="7"/>
        <v>0</v>
      </c>
    </row>
    <row r="88" spans="1:16" x14ac:dyDescent="0.45">
      <c r="A88" s="165" t="s">
        <v>103</v>
      </c>
      <c r="B88" s="7"/>
      <c r="C88" s="7"/>
      <c r="D88" s="365">
        <v>4.33</v>
      </c>
      <c r="E88" s="365"/>
      <c r="F88" s="32">
        <f>D88*5</f>
        <v>21.65</v>
      </c>
      <c r="G88" s="29">
        <f>F88/F$80</f>
        <v>0.11021818181818184</v>
      </c>
      <c r="H88" s="166">
        <f>H57</f>
        <v>0.29069999999999996</v>
      </c>
      <c r="I88" s="27">
        <f t="shared" si="2"/>
        <v>0.14225860727272729</v>
      </c>
      <c r="J88" s="216">
        <v>3</v>
      </c>
      <c r="M88" s="261">
        <f t="shared" si="4"/>
        <v>0</v>
      </c>
      <c r="N88" s="261">
        <f t="shared" si="5"/>
        <v>0</v>
      </c>
      <c r="O88" s="261">
        <f t="shared" si="6"/>
        <v>0</v>
      </c>
      <c r="P88" s="261">
        <f t="shared" si="7"/>
        <v>0.14225860727272729</v>
      </c>
    </row>
    <row r="89" spans="1:16" x14ac:dyDescent="0.45">
      <c r="A89" s="165" t="s">
        <v>104</v>
      </c>
      <c r="B89" s="7"/>
      <c r="C89" s="7"/>
      <c r="D89" s="365">
        <v>4.33</v>
      </c>
      <c r="E89" s="365"/>
      <c r="F89" s="32">
        <f>D89*5</f>
        <v>21.65</v>
      </c>
      <c r="G89" s="29">
        <f>F89/F$80</f>
        <v>0.11021818181818184</v>
      </c>
      <c r="H89" s="166">
        <f>H57</f>
        <v>0.29069999999999996</v>
      </c>
      <c r="I89" s="27">
        <f t="shared" si="2"/>
        <v>0.14225860727272729</v>
      </c>
      <c r="J89" s="216">
        <v>3</v>
      </c>
      <c r="M89" s="261">
        <f t="shared" si="4"/>
        <v>0</v>
      </c>
      <c r="N89" s="261">
        <f t="shared" si="5"/>
        <v>0</v>
      </c>
      <c r="O89" s="261">
        <f t="shared" si="6"/>
        <v>0</v>
      </c>
      <c r="P89" s="261">
        <f t="shared" si="7"/>
        <v>0.14225860727272729</v>
      </c>
    </row>
    <row r="90" spans="1:16" x14ac:dyDescent="0.45">
      <c r="A90" s="19" t="s">
        <v>105</v>
      </c>
      <c r="B90" s="160"/>
      <c r="C90" s="160"/>
      <c r="D90" s="160"/>
      <c r="E90" s="11"/>
      <c r="F90" s="11"/>
      <c r="G90" s="11"/>
      <c r="H90" s="176"/>
      <c r="I90" s="272">
        <v>0.02</v>
      </c>
      <c r="J90" s="271">
        <v>0</v>
      </c>
      <c r="M90" s="261">
        <f t="shared" si="4"/>
        <v>0.02</v>
      </c>
      <c r="N90" s="261">
        <f t="shared" si="5"/>
        <v>0</v>
      </c>
      <c r="O90" s="261">
        <f t="shared" si="6"/>
        <v>0</v>
      </c>
      <c r="P90" s="261">
        <f t="shared" si="7"/>
        <v>0</v>
      </c>
    </row>
    <row r="91" spans="1:16" x14ac:dyDescent="0.45">
      <c r="A91" s="14" t="s">
        <v>23</v>
      </c>
      <c r="B91" s="15"/>
      <c r="C91" s="15"/>
      <c r="D91" s="15"/>
      <c r="E91" s="15"/>
      <c r="F91" s="15"/>
      <c r="G91" s="15"/>
      <c r="H91" s="174"/>
      <c r="I91" s="27">
        <f>SUM(I80:I90)</f>
        <v>2.0254423963636365</v>
      </c>
      <c r="J91" s="215"/>
      <c r="M91" s="261">
        <f>SUM(M83:M90)</f>
        <v>0.44522518181818194</v>
      </c>
      <c r="N91" s="261">
        <f t="shared" ref="N91:P91" si="8">SUM(N83:N90)</f>
        <v>0</v>
      </c>
      <c r="O91" s="261">
        <f t="shared" si="8"/>
        <v>0</v>
      </c>
      <c r="P91" s="261">
        <f t="shared" si="8"/>
        <v>0.28451721454545459</v>
      </c>
    </row>
    <row r="92" spans="1:16" x14ac:dyDescent="0.45">
      <c r="A92" s="19" t="s">
        <v>24</v>
      </c>
      <c r="B92" s="176"/>
      <c r="C92" s="176"/>
      <c r="D92" s="176"/>
      <c r="E92" s="176"/>
      <c r="F92" s="176"/>
      <c r="G92" s="176"/>
      <c r="H92" s="176"/>
      <c r="I92" s="249">
        <f>-G80</f>
        <v>-1</v>
      </c>
      <c r="J92" s="212"/>
      <c r="M92" s="261"/>
      <c r="N92" s="261"/>
      <c r="O92" s="261"/>
      <c r="P92" s="261"/>
    </row>
    <row r="93" spans="1:16" x14ac:dyDescent="0.45">
      <c r="A93" s="201" t="s">
        <v>118</v>
      </c>
      <c r="B93" s="199"/>
      <c r="C93" s="199"/>
      <c r="D93" s="199"/>
      <c r="E93" s="3"/>
      <c r="F93" s="3"/>
      <c r="G93" s="3"/>
      <c r="H93" s="33"/>
      <c r="I93" s="30">
        <f>SUM(I91:I92)</f>
        <v>1.0254423963636365</v>
      </c>
      <c r="J93" s="212"/>
      <c r="M93" s="261"/>
      <c r="N93" s="261"/>
      <c r="O93" s="261"/>
      <c r="P93" s="261"/>
    </row>
    <row r="94" spans="1:16" x14ac:dyDescent="0.45">
      <c r="A94" s="198" t="s">
        <v>106</v>
      </c>
      <c r="B94" s="199"/>
      <c r="C94" s="199"/>
      <c r="D94" s="199"/>
      <c r="E94" s="3"/>
      <c r="F94" s="3"/>
      <c r="G94" s="3"/>
      <c r="H94" s="33"/>
      <c r="I94" s="30">
        <f>H80</f>
        <v>0.29569999999999996</v>
      </c>
      <c r="J94" s="213"/>
      <c r="M94" s="261"/>
      <c r="N94" s="261"/>
      <c r="O94" s="261"/>
      <c r="P94" s="261"/>
    </row>
    <row r="95" spans="1:16" x14ac:dyDescent="0.45">
      <c r="A95" s="2" t="s">
        <v>107</v>
      </c>
      <c r="B95" s="158"/>
      <c r="C95" s="158"/>
      <c r="D95" s="158"/>
      <c r="E95" s="158"/>
      <c r="F95" s="158"/>
      <c r="G95" s="158"/>
      <c r="H95" s="33"/>
      <c r="I95" s="200">
        <f>I93-I94</f>
        <v>0.72974239636363658</v>
      </c>
      <c r="J95" s="214"/>
      <c r="M95" s="261"/>
      <c r="N95" s="261"/>
      <c r="O95" s="261"/>
      <c r="P95" s="261"/>
    </row>
    <row r="96" spans="1:16" x14ac:dyDescent="0.45">
      <c r="M96" s="261"/>
      <c r="N96" s="261"/>
      <c r="O96" s="261"/>
      <c r="P96" s="261"/>
    </row>
    <row r="97" spans="1:16" x14ac:dyDescent="0.45">
      <c r="A97" s="366" t="s">
        <v>112</v>
      </c>
      <c r="B97" s="367"/>
      <c r="C97" s="367"/>
      <c r="D97" s="367"/>
      <c r="E97" s="367"/>
      <c r="F97" s="367"/>
      <c r="G97" s="367"/>
      <c r="H97" s="367"/>
      <c r="I97" s="368" t="s">
        <v>122</v>
      </c>
      <c r="M97" s="261"/>
      <c r="N97" s="261"/>
      <c r="O97" s="261"/>
      <c r="P97" s="261"/>
    </row>
    <row r="98" spans="1:16" x14ac:dyDescent="0.45">
      <c r="A98" s="371" t="s">
        <v>113</v>
      </c>
      <c r="B98" s="372"/>
      <c r="C98" s="372"/>
      <c r="D98" s="372"/>
      <c r="E98" s="372"/>
      <c r="F98" s="372"/>
      <c r="G98" s="372"/>
      <c r="H98" s="372"/>
      <c r="I98" s="369"/>
      <c r="M98" s="261"/>
      <c r="N98" s="261"/>
      <c r="O98" s="261"/>
      <c r="P98" s="261"/>
    </row>
    <row r="99" spans="1:16" x14ac:dyDescent="0.45">
      <c r="A99" s="373"/>
      <c r="B99" s="374"/>
      <c r="C99" s="374"/>
      <c r="D99" s="374"/>
      <c r="E99" s="374"/>
      <c r="F99" s="374"/>
      <c r="G99" s="374"/>
      <c r="H99" s="374"/>
      <c r="I99" s="370"/>
      <c r="M99" s="261"/>
      <c r="N99" s="261"/>
      <c r="O99" s="261"/>
      <c r="P99" s="261"/>
    </row>
    <row r="100" spans="1:16" x14ac:dyDescent="0.45">
      <c r="A100" s="218" t="s">
        <v>109</v>
      </c>
      <c r="B100" s="219"/>
      <c r="C100" s="174"/>
      <c r="D100" s="174"/>
      <c r="E100" s="174"/>
      <c r="F100" s="174"/>
      <c r="G100" s="174"/>
      <c r="H100" s="174"/>
      <c r="I100" s="220">
        <f>M91</f>
        <v>0.44522518181818194</v>
      </c>
      <c r="M100" s="261"/>
      <c r="N100" s="261"/>
      <c r="O100" s="261"/>
      <c r="P100" s="261"/>
    </row>
    <row r="101" spans="1:16" x14ac:dyDescent="0.45">
      <c r="A101" s="221" t="s">
        <v>110</v>
      </c>
      <c r="B101" s="185"/>
      <c r="I101" s="222">
        <f>N91</f>
        <v>0</v>
      </c>
      <c r="M101" s="261"/>
      <c r="N101" s="261"/>
      <c r="O101" s="261"/>
      <c r="P101" s="261"/>
    </row>
    <row r="102" spans="1:16" x14ac:dyDescent="0.45">
      <c r="A102" s="221" t="s">
        <v>111</v>
      </c>
      <c r="B102" s="185"/>
      <c r="I102" s="222">
        <f>O91</f>
        <v>0</v>
      </c>
      <c r="M102" s="261"/>
      <c r="N102" s="261"/>
      <c r="O102" s="261"/>
      <c r="P102" s="261"/>
    </row>
    <row r="103" spans="1:16" x14ac:dyDescent="0.45">
      <c r="A103" s="173" t="s">
        <v>148</v>
      </c>
      <c r="B103" s="223"/>
      <c r="C103" s="176"/>
      <c r="D103" s="176"/>
      <c r="E103" s="176"/>
      <c r="F103" s="176"/>
      <c r="G103" s="176"/>
      <c r="H103" s="176"/>
      <c r="I103" s="224">
        <f>P91</f>
        <v>0.28451721454545459</v>
      </c>
      <c r="M103" s="261"/>
      <c r="N103" s="261"/>
      <c r="O103" s="261"/>
      <c r="P103" s="261"/>
    </row>
    <row r="104" spans="1:16" x14ac:dyDescent="0.45">
      <c r="A104" s="225" t="s">
        <v>123</v>
      </c>
      <c r="B104" s="226"/>
      <c r="C104" s="227"/>
      <c r="D104" s="227"/>
      <c r="E104" s="227"/>
      <c r="F104" s="227"/>
      <c r="G104" s="227"/>
      <c r="H104" s="227"/>
      <c r="I104" s="228">
        <f>SUM(I100:I103)</f>
        <v>0.72974239636363647</v>
      </c>
      <c r="M104" s="261"/>
      <c r="N104" s="261"/>
      <c r="O104" s="261"/>
      <c r="P104" s="261"/>
    </row>
    <row r="105" spans="1:16" x14ac:dyDescent="0.45">
      <c r="A105" s="347"/>
      <c r="B105" s="347"/>
      <c r="C105" s="347"/>
      <c r="D105" s="347"/>
      <c r="E105" s="347"/>
      <c r="F105" s="347"/>
      <c r="G105" s="347"/>
      <c r="H105" s="347"/>
      <c r="I105" s="347"/>
      <c r="M105" s="261"/>
      <c r="N105" s="261"/>
      <c r="O105" s="261"/>
      <c r="P105" s="261"/>
    </row>
    <row r="106" spans="1:16" x14ac:dyDescent="0.45">
      <c r="A106" s="375" t="s">
        <v>117</v>
      </c>
      <c r="B106" s="376"/>
      <c r="C106" s="376"/>
      <c r="D106" s="376"/>
      <c r="E106" s="376"/>
      <c r="F106" s="376"/>
      <c r="G106" s="376"/>
      <c r="H106" s="376"/>
      <c r="I106" s="377"/>
      <c r="M106" s="261"/>
      <c r="N106" s="261"/>
      <c r="O106" s="261"/>
      <c r="P106" s="261"/>
    </row>
    <row r="107" spans="1:16" x14ac:dyDescent="0.45">
      <c r="A107" s="34" t="s">
        <v>25</v>
      </c>
      <c r="B107" s="35"/>
      <c r="C107" s="35"/>
      <c r="D107" s="35"/>
      <c r="E107" s="35"/>
      <c r="F107" s="35"/>
      <c r="G107" s="33"/>
      <c r="H107" s="35"/>
      <c r="I107" s="36"/>
      <c r="M107" s="261"/>
      <c r="N107" s="261"/>
      <c r="O107" s="261"/>
      <c r="P107" s="261"/>
    </row>
    <row r="108" spans="1:16" x14ac:dyDescent="0.45">
      <c r="A108" s="37" t="s">
        <v>26</v>
      </c>
      <c r="B108" s="38"/>
      <c r="C108" s="209">
        <v>38.5</v>
      </c>
      <c r="D108" s="39" t="s">
        <v>27</v>
      </c>
      <c r="E108" s="38" t="s">
        <v>165</v>
      </c>
      <c r="F108" s="38"/>
      <c r="G108" s="174"/>
      <c r="H108" s="207">
        <v>10</v>
      </c>
      <c r="I108" s="39"/>
      <c r="M108" s="261"/>
      <c r="N108" s="261"/>
      <c r="O108" s="261"/>
      <c r="P108" s="261"/>
    </row>
    <row r="109" spans="1:16" x14ac:dyDescent="0.45">
      <c r="A109" s="149" t="s">
        <v>28</v>
      </c>
      <c r="B109"/>
      <c r="C109" s="273">
        <v>39.5</v>
      </c>
      <c r="D109" s="175" t="s">
        <v>27</v>
      </c>
      <c r="E109" t="s">
        <v>108</v>
      </c>
      <c r="F109"/>
      <c r="H109" s="253">
        <v>12.5</v>
      </c>
      <c r="I109" s="175"/>
      <c r="M109" s="261"/>
      <c r="N109" s="261"/>
      <c r="O109" s="261"/>
      <c r="P109" s="261"/>
    </row>
    <row r="110" spans="1:16" x14ac:dyDescent="0.45">
      <c r="A110" s="149"/>
      <c r="B110"/>
      <c r="C110" s="273"/>
      <c r="D110" s="175"/>
      <c r="E110" t="s">
        <v>166</v>
      </c>
      <c r="F110"/>
      <c r="H110" s="253">
        <v>0.18</v>
      </c>
      <c r="I110" s="175"/>
      <c r="M110" s="261"/>
      <c r="N110" s="261"/>
      <c r="O110" s="261"/>
      <c r="P110" s="261"/>
    </row>
    <row r="111" spans="1:16" x14ac:dyDescent="0.45">
      <c r="A111" s="40"/>
      <c r="B111" s="41"/>
      <c r="C111" s="41"/>
      <c r="D111" s="42"/>
      <c r="E111" s="41" t="s">
        <v>114</v>
      </c>
      <c r="F111" s="41"/>
      <c r="G111" s="176"/>
      <c r="H111" s="43">
        <f>H109-H110</f>
        <v>12.32</v>
      </c>
      <c r="I111" s="42"/>
      <c r="M111" s="261"/>
      <c r="N111" s="261"/>
      <c r="O111" s="261"/>
      <c r="P111" s="261"/>
    </row>
    <row r="112" spans="1:16" x14ac:dyDescent="0.45">
      <c r="A112" s="40" t="s">
        <v>29</v>
      </c>
      <c r="B112" s="41"/>
      <c r="C112" s="44">
        <f>C108/C109</f>
        <v>0.97468354430379744</v>
      </c>
      <c r="D112" s="42"/>
      <c r="E112" s="41" t="s">
        <v>115</v>
      </c>
      <c r="F112" s="41"/>
      <c r="G112" s="176"/>
      <c r="H112" s="44">
        <f>H111/H109</f>
        <v>0.98560000000000003</v>
      </c>
      <c r="I112" s="42"/>
      <c r="M112" s="261"/>
      <c r="N112" s="261"/>
      <c r="O112" s="261"/>
      <c r="P112" s="261"/>
    </row>
    <row r="113" spans="1:16" x14ac:dyDescent="0.45">
      <c r="A113"/>
      <c r="B113"/>
      <c r="C113"/>
      <c r="D113"/>
      <c r="E113"/>
      <c r="F113"/>
      <c r="G113"/>
      <c r="H113"/>
      <c r="M113" s="261"/>
      <c r="N113" s="261"/>
      <c r="O113" s="261"/>
      <c r="P113" s="261"/>
    </row>
    <row r="114" spans="1:16" x14ac:dyDescent="0.45">
      <c r="A114" s="378"/>
      <c r="B114" s="379"/>
      <c r="C114" s="380"/>
      <c r="D114" s="46"/>
      <c r="E114" s="45" t="s">
        <v>31</v>
      </c>
      <c r="F114" s="45" t="s">
        <v>32</v>
      </c>
      <c r="G114" s="45" t="s">
        <v>33</v>
      </c>
      <c r="H114" s="45" t="s">
        <v>34</v>
      </c>
      <c r="I114" s="46" t="s">
        <v>23</v>
      </c>
      <c r="M114" s="261"/>
      <c r="N114" s="261"/>
      <c r="O114" s="261"/>
      <c r="P114" s="261"/>
    </row>
    <row r="115" spans="1:16" x14ac:dyDescent="0.45">
      <c r="A115" s="381" t="s">
        <v>116</v>
      </c>
      <c r="B115" s="382"/>
      <c r="C115" s="382"/>
      <c r="D115" s="383"/>
      <c r="E115" s="47">
        <f>I100</f>
        <v>0.44522518181818194</v>
      </c>
      <c r="F115" s="47">
        <f>I101</f>
        <v>0</v>
      </c>
      <c r="G115" s="47">
        <f>I102</f>
        <v>0</v>
      </c>
      <c r="H115" s="47">
        <f>I103</f>
        <v>0.28451721454545459</v>
      </c>
      <c r="I115" s="48">
        <f>SUM(E115:H115)</f>
        <v>0.72974239636363647</v>
      </c>
      <c r="M115" s="261"/>
      <c r="N115" s="261"/>
      <c r="O115" s="261"/>
      <c r="P115" s="261"/>
    </row>
    <row r="116" spans="1:16" x14ac:dyDescent="0.45">
      <c r="A116" s="182" t="s">
        <v>36</v>
      </c>
      <c r="B116" s="183"/>
      <c r="C116" s="183"/>
      <c r="D116" s="184"/>
      <c r="E116" s="49"/>
      <c r="F116" s="50">
        <f>C112</f>
        <v>0.97468354430379744</v>
      </c>
      <c r="G116" s="49"/>
      <c r="H116" s="50">
        <f>C112</f>
        <v>0.97468354430379744</v>
      </c>
      <c r="I116" s="49"/>
      <c r="M116" s="261"/>
      <c r="N116" s="261"/>
      <c r="O116" s="261"/>
      <c r="P116" s="261"/>
    </row>
    <row r="117" spans="1:16" ht="14.65" thickBot="1" x14ac:dyDescent="0.5">
      <c r="A117" s="384" t="s">
        <v>134</v>
      </c>
      <c r="B117" s="385"/>
      <c r="C117" s="385"/>
      <c r="D117" s="386"/>
      <c r="E117" s="51"/>
      <c r="F117" s="51"/>
      <c r="G117" s="52">
        <f>H112</f>
        <v>0.98560000000000003</v>
      </c>
      <c r="H117" s="52">
        <f>H112</f>
        <v>0.98560000000000003</v>
      </c>
      <c r="I117" s="51"/>
      <c r="M117" s="261"/>
      <c r="N117" s="261"/>
      <c r="O117" s="261"/>
      <c r="P117" s="261"/>
    </row>
    <row r="118" spans="1:16" x14ac:dyDescent="0.45">
      <c r="A118" s="357" t="s">
        <v>38</v>
      </c>
      <c r="B118" s="358"/>
      <c r="C118" s="358"/>
      <c r="D118" s="359"/>
      <c r="E118" s="53">
        <f>E115</f>
        <v>0.44522518181818194</v>
      </c>
      <c r="F118" s="53">
        <f>F115*F116</f>
        <v>0</v>
      </c>
      <c r="G118" s="53">
        <f>G115*G117</f>
        <v>0</v>
      </c>
      <c r="H118" s="53">
        <f>H115*H116*H117</f>
        <v>0.2733209219305317</v>
      </c>
      <c r="I118" s="54">
        <f>SUM(E118:H118)</f>
        <v>0.71854610374871364</v>
      </c>
      <c r="M118" s="261"/>
      <c r="N118" s="261"/>
      <c r="O118" s="261"/>
      <c r="P118" s="261"/>
    </row>
    <row r="119" spans="1:16" ht="15.75" x14ac:dyDescent="0.5">
      <c r="A119" s="177" t="s">
        <v>39</v>
      </c>
      <c r="B119" s="178"/>
      <c r="C119" s="178"/>
      <c r="D119" s="178"/>
      <c r="E119" s="179"/>
      <c r="F119" s="180"/>
      <c r="G119" s="179"/>
      <c r="H119" s="179"/>
      <c r="I119" s="181">
        <f>SUM(I118:I118)</f>
        <v>0.71854610374871364</v>
      </c>
      <c r="M119" s="261"/>
      <c r="N119" s="261"/>
      <c r="O119" s="261"/>
      <c r="P119" s="261"/>
    </row>
    <row r="120" spans="1:16" x14ac:dyDescent="0.45">
      <c r="A120" s="347"/>
      <c r="B120" s="347"/>
      <c r="C120" s="347"/>
      <c r="D120" s="347"/>
      <c r="E120" s="347"/>
      <c r="F120" s="347"/>
      <c r="G120" s="347"/>
      <c r="H120" s="347"/>
      <c r="I120" s="347"/>
      <c r="M120" s="261"/>
      <c r="N120" s="261"/>
      <c r="O120" s="261"/>
      <c r="P120" s="261"/>
    </row>
    <row r="121" spans="1:16" x14ac:dyDescent="0.45">
      <c r="A121" s="348" t="s">
        <v>145</v>
      </c>
      <c r="B121" s="349"/>
      <c r="C121" s="349"/>
      <c r="D121" s="349"/>
      <c r="E121" s="349"/>
      <c r="F121" s="349"/>
      <c r="G121" s="349"/>
      <c r="H121" s="349"/>
      <c r="I121" s="350"/>
      <c r="M121" s="261"/>
      <c r="N121" s="261"/>
      <c r="O121" s="261"/>
      <c r="P121" s="261"/>
    </row>
    <row r="122" spans="1:16" x14ac:dyDescent="0.45">
      <c r="A122" s="351"/>
      <c r="B122" s="352"/>
      <c r="C122" s="352"/>
      <c r="D122" s="352"/>
      <c r="E122" s="352"/>
      <c r="F122" s="352"/>
      <c r="G122" s="352"/>
      <c r="H122" s="352"/>
      <c r="I122" s="353"/>
      <c r="M122" s="261"/>
      <c r="N122" s="261"/>
      <c r="O122" s="261"/>
      <c r="P122" s="261"/>
    </row>
    <row r="123" spans="1:16" x14ac:dyDescent="0.45">
      <c r="A123" s="351"/>
      <c r="B123" s="352"/>
      <c r="C123" s="352"/>
      <c r="D123" s="352"/>
      <c r="E123" s="352"/>
      <c r="F123" s="352"/>
      <c r="G123" s="352"/>
      <c r="H123" s="352"/>
      <c r="I123" s="353"/>
      <c r="M123" s="261"/>
      <c r="N123" s="261"/>
      <c r="O123" s="261"/>
      <c r="P123" s="261"/>
    </row>
    <row r="124" spans="1:16" x14ac:dyDescent="0.45">
      <c r="A124" s="351"/>
      <c r="B124" s="352"/>
      <c r="C124" s="352"/>
      <c r="D124" s="352"/>
      <c r="E124" s="352"/>
      <c r="F124" s="352"/>
      <c r="G124" s="352"/>
      <c r="H124" s="352"/>
      <c r="I124" s="353"/>
      <c r="M124" s="261"/>
      <c r="N124" s="261"/>
      <c r="O124" s="261"/>
      <c r="P124" s="261"/>
    </row>
    <row r="125" spans="1:16" x14ac:dyDescent="0.45">
      <c r="A125" s="351"/>
      <c r="B125" s="352"/>
      <c r="C125" s="352"/>
      <c r="D125" s="352"/>
      <c r="E125" s="352"/>
      <c r="F125" s="352"/>
      <c r="G125" s="352"/>
      <c r="H125" s="352"/>
      <c r="I125" s="353"/>
      <c r="M125" s="261"/>
      <c r="N125" s="261"/>
      <c r="O125" s="261"/>
      <c r="P125" s="261"/>
    </row>
    <row r="126" spans="1:16" x14ac:dyDescent="0.45">
      <c r="A126" s="351"/>
      <c r="B126" s="352"/>
      <c r="C126" s="352"/>
      <c r="D126" s="352"/>
      <c r="E126" s="352"/>
      <c r="F126" s="352"/>
      <c r="G126" s="352"/>
      <c r="H126" s="352"/>
      <c r="I126" s="353"/>
      <c r="M126" s="261"/>
      <c r="N126" s="261"/>
      <c r="O126" s="261"/>
      <c r="P126" s="261"/>
    </row>
    <row r="127" spans="1:16" x14ac:dyDescent="0.45">
      <c r="A127" s="351"/>
      <c r="B127" s="352"/>
      <c r="C127" s="352"/>
      <c r="D127" s="352"/>
      <c r="E127" s="352"/>
      <c r="F127" s="352"/>
      <c r="G127" s="352"/>
      <c r="H127" s="352"/>
      <c r="I127" s="353"/>
      <c r="M127" s="261"/>
      <c r="N127" s="261"/>
      <c r="O127" s="261"/>
      <c r="P127" s="261"/>
    </row>
    <row r="128" spans="1:16" x14ac:dyDescent="0.45">
      <c r="A128" s="351"/>
      <c r="B128" s="352"/>
      <c r="C128" s="352"/>
      <c r="D128" s="352"/>
      <c r="E128" s="352"/>
      <c r="F128" s="352"/>
      <c r="G128" s="352"/>
      <c r="H128" s="352"/>
      <c r="I128" s="353"/>
    </row>
    <row r="129" spans="1:10" ht="18" x14ac:dyDescent="0.55000000000000004">
      <c r="A129" s="354" t="s">
        <v>144</v>
      </c>
      <c r="B129" s="355"/>
      <c r="C129" s="355"/>
      <c r="D129" s="355"/>
      <c r="E129" s="355"/>
      <c r="F129" s="355"/>
      <c r="G129" s="355"/>
      <c r="H129" s="355"/>
      <c r="I129" s="356"/>
    </row>
    <row r="132" spans="1:10" x14ac:dyDescent="0.45">
      <c r="A132"/>
      <c r="B132"/>
      <c r="C132"/>
      <c r="D132"/>
      <c r="E132"/>
      <c r="F132"/>
      <c r="G132"/>
      <c r="H132"/>
      <c r="I132"/>
      <c r="J132"/>
    </row>
    <row r="133" spans="1:10" x14ac:dyDescent="0.45">
      <c r="A133" s="38"/>
      <c r="B133" s="38"/>
      <c r="C133" s="38"/>
      <c r="D133" s="38"/>
      <c r="E133" s="38"/>
      <c r="F133" s="333" t="s">
        <v>173</v>
      </c>
      <c r="G133" s="333"/>
      <c r="H133" s="333"/>
      <c r="I133" s="333"/>
      <c r="J133" s="334"/>
    </row>
    <row r="134" spans="1:10" x14ac:dyDescent="0.45">
      <c r="A134"/>
      <c r="B134"/>
      <c r="C134"/>
      <c r="D134"/>
      <c r="E134"/>
      <c r="F134" s="335"/>
      <c r="G134" s="335"/>
      <c r="H134" s="335"/>
      <c r="I134" s="335"/>
      <c r="J134" s="336"/>
    </row>
    <row r="135" spans="1:10" x14ac:dyDescent="0.45">
      <c r="A135"/>
      <c r="B135"/>
      <c r="C135"/>
      <c r="D135"/>
      <c r="E135"/>
      <c r="F135" s="335"/>
      <c r="G135" s="335"/>
      <c r="H135" s="335"/>
      <c r="I135" s="335"/>
      <c r="J135" s="336"/>
    </row>
    <row r="136" spans="1:10" x14ac:dyDescent="0.45">
      <c r="A136"/>
      <c r="B136"/>
      <c r="C136"/>
      <c r="D136"/>
      <c r="E136"/>
      <c r="F136"/>
      <c r="G136"/>
      <c r="H136"/>
      <c r="I136"/>
      <c r="J136" s="175"/>
    </row>
    <row r="137" spans="1:10" x14ac:dyDescent="0.45">
      <c r="A137"/>
      <c r="B137"/>
      <c r="C137"/>
      <c r="D137"/>
      <c r="E137"/>
      <c r="F137" s="335" t="s">
        <v>174</v>
      </c>
      <c r="G137" s="335"/>
      <c r="H137" s="335"/>
      <c r="I137" s="335"/>
      <c r="J137" s="336"/>
    </row>
    <row r="138" spans="1:10" x14ac:dyDescent="0.45">
      <c r="A138"/>
      <c r="B138"/>
      <c r="C138"/>
      <c r="D138"/>
      <c r="E138"/>
      <c r="F138" s="335"/>
      <c r="G138" s="335"/>
      <c r="H138" s="335"/>
      <c r="I138" s="335"/>
      <c r="J138" s="336"/>
    </row>
    <row r="139" spans="1:10" x14ac:dyDescent="0.45">
      <c r="A139"/>
      <c r="B139"/>
      <c r="C139"/>
      <c r="D139"/>
      <c r="E139"/>
      <c r="F139" s="335"/>
      <c r="G139" s="335"/>
      <c r="H139" s="335"/>
      <c r="I139" s="335"/>
      <c r="J139" s="336"/>
    </row>
    <row r="140" spans="1:10" x14ac:dyDescent="0.45">
      <c r="A140"/>
      <c r="B140"/>
      <c r="C140"/>
      <c r="D140"/>
      <c r="E140"/>
      <c r="F140"/>
      <c r="G140"/>
      <c r="H140"/>
      <c r="I140"/>
      <c r="J140" s="175"/>
    </row>
    <row r="141" spans="1:10" x14ac:dyDescent="0.45">
      <c r="A141"/>
      <c r="B141"/>
      <c r="C141"/>
      <c r="D141"/>
      <c r="E141"/>
      <c r="F141" s="335" t="s">
        <v>175</v>
      </c>
      <c r="G141" s="335"/>
      <c r="H141" s="335"/>
      <c r="I141" s="335"/>
      <c r="J141" s="336"/>
    </row>
    <row r="142" spans="1:10" x14ac:dyDescent="0.45">
      <c r="A142"/>
      <c r="B142"/>
      <c r="C142"/>
      <c r="D142"/>
      <c r="E142"/>
      <c r="F142" s="335"/>
      <c r="G142" s="335"/>
      <c r="H142" s="335"/>
      <c r="I142" s="335"/>
      <c r="J142" s="336"/>
    </row>
    <row r="143" spans="1:10" x14ac:dyDescent="0.45">
      <c r="A143"/>
      <c r="B143"/>
      <c r="C143"/>
      <c r="D143"/>
      <c r="E143"/>
      <c r="F143" s="335"/>
      <c r="G143" s="335"/>
      <c r="H143" s="335"/>
      <c r="I143" s="335"/>
      <c r="J143" s="336"/>
    </row>
    <row r="144" spans="1:10" ht="15.75" x14ac:dyDescent="0.5">
      <c r="A144"/>
      <c r="B144"/>
      <c r="C144"/>
      <c r="D144"/>
      <c r="E144"/>
      <c r="F144" s="337" t="s">
        <v>147</v>
      </c>
      <c r="G144" s="337"/>
      <c r="H144" s="337"/>
      <c r="I144" s="337"/>
      <c r="J144" s="338"/>
    </row>
    <row r="145" spans="1:10" x14ac:dyDescent="0.45">
      <c r="A145"/>
      <c r="B145"/>
      <c r="C145"/>
      <c r="D145"/>
      <c r="E145"/>
      <c r="F145" s="320" t="s">
        <v>142</v>
      </c>
      <c r="G145" s="320"/>
      <c r="H145" s="320"/>
      <c r="I145" s="320"/>
      <c r="J145" s="321"/>
    </row>
    <row r="146" spans="1:10" x14ac:dyDescent="0.45">
      <c r="A146" s="41"/>
      <c r="B146" s="41"/>
      <c r="C146" s="41"/>
      <c r="D146" s="41"/>
      <c r="E146" s="41"/>
      <c r="F146" s="322"/>
      <c r="G146" s="322"/>
      <c r="H146" s="322"/>
      <c r="I146" s="322"/>
      <c r="J146" s="323"/>
    </row>
    <row r="147" spans="1:10" x14ac:dyDescent="0.45">
      <c r="A147"/>
      <c r="B147"/>
      <c r="C147"/>
      <c r="D147"/>
      <c r="E147"/>
      <c r="F147"/>
      <c r="G147"/>
      <c r="H147"/>
      <c r="I147"/>
      <c r="J147"/>
    </row>
  </sheetData>
  <sheetProtection sheet="1" formatColumns="0" selectLockedCells="1"/>
  <mergeCells count="64">
    <mergeCell ref="A18:J19"/>
    <mergeCell ref="A1:J1"/>
    <mergeCell ref="A2:J2"/>
    <mergeCell ref="A3:J3"/>
    <mergeCell ref="A4:J5"/>
    <mergeCell ref="A8:J8"/>
    <mergeCell ref="A9:J9"/>
    <mergeCell ref="A14:J14"/>
    <mergeCell ref="G15:H15"/>
    <mergeCell ref="I15:J15"/>
    <mergeCell ref="G16:H16"/>
    <mergeCell ref="I16:J16"/>
    <mergeCell ref="A42:F42"/>
    <mergeCell ref="A20:J22"/>
    <mergeCell ref="A23:J25"/>
    <mergeCell ref="A26:J28"/>
    <mergeCell ref="A29:J31"/>
    <mergeCell ref="A32:J33"/>
    <mergeCell ref="A35:J35"/>
    <mergeCell ref="A37:H37"/>
    <mergeCell ref="A38:B38"/>
    <mergeCell ref="A39:F39"/>
    <mergeCell ref="A40:F40"/>
    <mergeCell ref="A41:F41"/>
    <mergeCell ref="A55:G55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3:H53"/>
    <mergeCell ref="A54:G54"/>
    <mergeCell ref="A56:G56"/>
    <mergeCell ref="A57:G57"/>
    <mergeCell ref="I65:I66"/>
    <mergeCell ref="D67:E67"/>
    <mergeCell ref="I67:I68"/>
    <mergeCell ref="D68:E68"/>
    <mergeCell ref="A118:D118"/>
    <mergeCell ref="I70:I71"/>
    <mergeCell ref="A76:I76"/>
    <mergeCell ref="J77:J82"/>
    <mergeCell ref="D88:E88"/>
    <mergeCell ref="D89:E89"/>
    <mergeCell ref="A97:H97"/>
    <mergeCell ref="I97:I99"/>
    <mergeCell ref="A98:H99"/>
    <mergeCell ref="A105:I105"/>
    <mergeCell ref="A106:I106"/>
    <mergeCell ref="A114:C114"/>
    <mergeCell ref="A115:D115"/>
    <mergeCell ref="A117:D117"/>
    <mergeCell ref="F144:J144"/>
    <mergeCell ref="F145:J146"/>
    <mergeCell ref="A120:I120"/>
    <mergeCell ref="A121:I128"/>
    <mergeCell ref="A129:I129"/>
    <mergeCell ref="F133:J135"/>
    <mergeCell ref="F137:J139"/>
    <mergeCell ref="F141:J143"/>
  </mergeCells>
  <conditionalFormatting sqref="A39:F49">
    <cfRule type="expression" dxfId="4" priority="3">
      <formula>$G39=$F$38</formula>
    </cfRule>
  </conditionalFormatting>
  <conditionalFormatting sqref="A50:F51">
    <cfRule type="expression" dxfId="3" priority="1">
      <formula>$A$56=0</formula>
    </cfRule>
  </conditionalFormatting>
  <conditionalFormatting sqref="A56:G56">
    <cfRule type="expression" dxfId="2" priority="2">
      <formula>$A$56=0</formula>
    </cfRule>
  </conditionalFormatting>
  <dataValidations count="11">
    <dataValidation type="whole" allowBlank="1" showInputMessage="1" showErrorMessage="1" error="KZ kann nur 0, 1, 2 oder 3 sein!" sqref="J90" xr:uid="{3BB7B9BA-D65D-4DB8-93B8-336761288AEA}">
      <formula1>0</formula1>
      <formula2>3</formula2>
    </dataValidation>
    <dataValidation type="decimal" errorStyle="warning" allowBlank="1" showInputMessage="1" showErrorMessage="1" error="Wert erscheint inplausibel!" sqref="H109:H110" xr:uid="{1EF657BF-5B1B-40B1-A626-68520314BA44}">
      <formula1>10</formula1>
      <formula2>20</formula2>
    </dataValidation>
    <dataValidation type="decimal" errorStyle="warning" allowBlank="1" showInputMessage="1" showErrorMessage="1" error="Wert erscheint unplausibel; nur Mehrentgelt wegen Mehrarbeit angeben (K3 Zeile 8)!" sqref="H108" xr:uid="{3151309A-E69E-4FF6-A898-14851C487C27}">
      <formula1>0</formula1>
      <formula2>2</formula2>
    </dataValidation>
    <dataValidation type="decimal" errorStyle="warning" allowBlank="1" showInputMessage="1" showErrorMessage="1" error="Wert ist unplausibel!" sqref="C108:C110" xr:uid="{A6377ADC-9E77-40D1-981E-D894966FB137}">
      <formula1>30</formula1>
      <formula2>50</formula2>
    </dataValidation>
    <dataValidation type="decimal" errorStyle="warning" allowBlank="1" showInputMessage="1" showErrorMessage="1" error="Bitte Eingabe prüfen!" sqref="I90" xr:uid="{F6C9B58A-1C83-4670-A7A8-5F10C573AA45}">
      <formula1>-0.05</formula1>
      <formula2>0.07</formula2>
    </dataValidation>
    <dataValidation type="decimal" errorStyle="warning" allowBlank="1" showInputMessage="1" showErrorMessage="1" error="Wert muss negativ sein; über - 15 Tage ist unplausibel." sqref="H70:H71 H73:H74" xr:uid="{CFA74DFE-19B7-4BFD-B259-70445B0CD93D}">
      <formula1>-15</formula1>
      <formula2>0</formula2>
    </dataValidation>
    <dataValidation type="decimal" errorStyle="warning" allowBlank="1" showInputMessage="1" showErrorMessage="1" error="Bitte Eingabewert prüfen!" sqref="H39:H51" xr:uid="{2CF51770-854C-4E90-A68C-576C6308FBAA}">
      <formula1>0</formula1>
      <formula2>0.2</formula2>
    </dataValidation>
    <dataValidation type="date" operator="greaterThan" allowBlank="1" showInputMessage="1" showErrorMessage="1" sqref="A38:B38" xr:uid="{DAB48A63-66D3-4CB4-8A0A-461161A159DB}">
      <formula1>42005</formula1>
    </dataValidation>
    <dataValidation type="list" showInputMessage="1" showErrorMessage="1" sqref="G39:G51" xr:uid="{B3A4EA53-5EA2-487E-809E-0C22B57165E6}">
      <formula1>$E$38:$F$38</formula1>
    </dataValidation>
    <dataValidation type="decimal" allowBlank="1" showInputMessage="1" showErrorMessage="1" sqref="C67" xr:uid="{60F66272-9F73-4625-A60C-583D47BBF222}">
      <formula1>0</formula1>
      <formula2>1</formula2>
    </dataValidation>
    <dataValidation type="decimal" errorStyle="warning" allowBlank="1" showInputMessage="1" showErrorMessage="1" error="Wert erscheint hoch, bzw darf NICHT größer 0 sein!" sqref="H66" xr:uid="{1791DFC9-C60D-48CD-B57A-62605F18A6FF}">
      <formula1>-15</formula1>
      <formula2>0</formula2>
    </dataValidation>
  </dataValidations>
  <hyperlinks>
    <hyperlink ref="A129" r:id="rId1" xr:uid="{3421431D-793D-4AD9-BE90-4A7A6098F148}"/>
    <hyperlink ref="F145" r:id="rId2" xr:uid="{4C92EF47-BFA1-4783-BF4D-B3D024409E4A}"/>
  </hyperlinks>
  <pageMargins left="0.7" right="0.7" top="0.78740157499999996" bottom="0.78740157499999996" header="0.3" footer="0.3"/>
  <pageSetup paperSize="9" orientation="portrait" r:id="rId3"/>
  <headerFooter>
    <oddFooter>&amp;LSeite &amp;P/&amp;N&amp;C&amp;"-,Fett"Personalnebenkosten&amp;"-,Standard"
Eisen- u Metallverarb. Gew.</oddFooter>
  </headerFooter>
  <rowBreaks count="2" manualBreakCount="2">
    <brk id="59" max="16383" man="1"/>
    <brk id="105" max="16383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97B7-2D2A-4BFB-93BF-62B62B8BC555}">
  <sheetPr>
    <tabColor rgb="FFFF0000"/>
  </sheetPr>
  <dimension ref="A1:V175"/>
  <sheetViews>
    <sheetView showGridLines="0" tabSelected="1" zoomScaleNormal="100" workbookViewId="0">
      <selection activeCell="E103" sqref="E103"/>
    </sheetView>
  </sheetViews>
  <sheetFormatPr baseColWidth="10" defaultColWidth="9.06640625" defaultRowHeight="14.25" x14ac:dyDescent="0.45"/>
  <cols>
    <col min="1" max="1" width="3.6640625" customWidth="1"/>
    <col min="2" max="2" width="10.1328125" customWidth="1"/>
    <col min="3" max="3" width="10.19921875" customWidth="1"/>
    <col min="4" max="4" width="11.86328125" customWidth="1"/>
    <col min="5" max="6" width="9.265625" customWidth="1"/>
    <col min="7" max="9" width="8.1328125" customWidth="1"/>
    <col min="10" max="10" width="8.86328125" customWidth="1"/>
    <col min="11" max="11" width="2.265625" style="148" customWidth="1"/>
    <col min="12" max="12" width="1.3984375" customWidth="1"/>
    <col min="14" max="17" width="9.06640625" hidden="1" customWidth="1"/>
  </cols>
  <sheetData>
    <row r="1" spans="1:22" ht="18" x14ac:dyDescent="0.55000000000000004">
      <c r="A1" s="512" t="s">
        <v>124</v>
      </c>
      <c r="B1" s="513"/>
      <c r="C1" s="513"/>
      <c r="D1" s="513"/>
      <c r="E1" s="513"/>
      <c r="F1" s="513"/>
      <c r="G1" s="513"/>
      <c r="H1" s="513"/>
      <c r="I1" s="513"/>
      <c r="J1" s="514"/>
      <c r="R1" s="465" t="s">
        <v>181</v>
      </c>
      <c r="S1" s="465"/>
      <c r="T1" s="465"/>
      <c r="U1" s="465"/>
      <c r="V1" s="465"/>
    </row>
    <row r="2" spans="1:22" ht="18" x14ac:dyDescent="0.55000000000000004">
      <c r="A2" s="515" t="s">
        <v>125</v>
      </c>
      <c r="B2" s="516"/>
      <c r="C2" s="516"/>
      <c r="D2" s="516"/>
      <c r="E2" s="516"/>
      <c r="F2" s="516"/>
      <c r="G2" s="516"/>
      <c r="H2" s="516"/>
      <c r="I2" s="516"/>
      <c r="J2" s="517"/>
      <c r="R2" s="465"/>
      <c r="S2" s="465"/>
      <c r="T2" s="465"/>
      <c r="U2" s="465"/>
      <c r="V2" s="465"/>
    </row>
    <row r="3" spans="1:22" ht="18" x14ac:dyDescent="0.55000000000000004">
      <c r="A3" s="515" t="s">
        <v>126</v>
      </c>
      <c r="B3" s="516"/>
      <c r="C3" s="516"/>
      <c r="D3" s="516"/>
      <c r="E3" s="516"/>
      <c r="F3" s="516"/>
      <c r="G3" s="516"/>
      <c r="H3" s="516"/>
      <c r="I3" s="516"/>
      <c r="J3" s="517"/>
      <c r="R3" s="465"/>
      <c r="S3" s="465"/>
      <c r="T3" s="465"/>
      <c r="U3" s="465"/>
      <c r="V3" s="465"/>
    </row>
    <row r="4" spans="1:22" ht="18" customHeight="1" x14ac:dyDescent="0.45">
      <c r="A4" s="466" t="s">
        <v>182</v>
      </c>
      <c r="B4" s="467"/>
      <c r="C4" s="467"/>
      <c r="D4" s="467"/>
      <c r="E4" s="467"/>
      <c r="F4" s="467"/>
      <c r="G4" s="467"/>
      <c r="H4" s="467"/>
      <c r="I4" s="467"/>
      <c r="J4" s="468"/>
      <c r="K4" s="300"/>
      <c r="L4" s="300"/>
      <c r="M4" s="300"/>
      <c r="N4" s="300"/>
      <c r="O4" s="300"/>
      <c r="P4" s="300"/>
      <c r="Q4" s="300"/>
      <c r="R4" s="465"/>
      <c r="S4" s="465"/>
      <c r="T4" s="465"/>
      <c r="U4" s="465"/>
      <c r="V4" s="465"/>
    </row>
    <row r="5" spans="1:22" ht="18" customHeight="1" x14ac:dyDescent="0.55000000000000004">
      <c r="A5" s="299"/>
      <c r="B5" s="300"/>
      <c r="C5" s="300"/>
      <c r="D5" s="300"/>
      <c r="E5" s="284" t="s">
        <v>183</v>
      </c>
      <c r="F5" s="300"/>
      <c r="G5" s="300"/>
      <c r="H5" s="300"/>
      <c r="I5" s="300"/>
      <c r="J5" s="317"/>
      <c r="K5" s="300"/>
      <c r="L5" s="300"/>
      <c r="M5" s="300"/>
      <c r="N5" s="300"/>
      <c r="O5" s="300"/>
      <c r="P5" s="300"/>
      <c r="Q5" s="300"/>
      <c r="R5" s="465"/>
      <c r="S5" s="465"/>
      <c r="T5" s="465"/>
      <c r="U5" s="465"/>
      <c r="V5" s="465"/>
    </row>
    <row r="6" spans="1:22" ht="18" x14ac:dyDescent="0.55000000000000004">
      <c r="A6" s="283"/>
      <c r="B6" s="284"/>
      <c r="C6" s="284"/>
      <c r="D6" s="284"/>
      <c r="F6" s="284"/>
      <c r="G6" s="284"/>
      <c r="H6" s="284"/>
      <c r="I6" s="284"/>
      <c r="J6" s="285"/>
      <c r="R6" s="465"/>
      <c r="S6" s="465"/>
      <c r="T6" s="465"/>
      <c r="U6" s="465"/>
      <c r="V6" s="465"/>
    </row>
    <row r="7" spans="1:22" ht="18" x14ac:dyDescent="0.55000000000000004">
      <c r="A7" s="515"/>
      <c r="B7" s="516"/>
      <c r="C7" s="516"/>
      <c r="D7" s="516"/>
      <c r="E7" s="516"/>
      <c r="F7" s="516"/>
      <c r="G7" s="516"/>
      <c r="H7" s="516"/>
      <c r="I7" s="516"/>
      <c r="J7" s="517"/>
      <c r="R7" s="465"/>
      <c r="S7" s="465"/>
      <c r="T7" s="465"/>
      <c r="U7" s="465"/>
      <c r="V7" s="465"/>
    </row>
    <row r="8" spans="1:22" ht="18" x14ac:dyDescent="0.55000000000000004">
      <c r="A8" s="515" t="s">
        <v>127</v>
      </c>
      <c r="B8" s="516"/>
      <c r="C8" s="516"/>
      <c r="D8" s="516"/>
      <c r="E8" s="516"/>
      <c r="F8" s="516"/>
      <c r="G8" s="516"/>
      <c r="H8" s="516"/>
      <c r="I8" s="516"/>
      <c r="J8" s="517"/>
      <c r="R8" s="465"/>
      <c r="S8" s="465"/>
      <c r="T8" s="465"/>
      <c r="U8" s="465"/>
      <c r="V8" s="465"/>
    </row>
    <row r="9" spans="1:22" ht="15.75" x14ac:dyDescent="0.5">
      <c r="A9" s="507" t="s">
        <v>146</v>
      </c>
      <c r="B9" s="508"/>
      <c r="C9" s="508"/>
      <c r="D9" s="508"/>
      <c r="E9" s="508"/>
      <c r="F9" s="508"/>
      <c r="G9" s="508"/>
      <c r="H9" s="508"/>
      <c r="I9" s="508"/>
      <c r="J9" s="509"/>
      <c r="R9" s="465"/>
      <c r="S9" s="465"/>
      <c r="T9" s="465"/>
      <c r="U9" s="465"/>
      <c r="V9" s="465"/>
    </row>
    <row r="10" spans="1:22" x14ac:dyDescent="0.45">
      <c r="A10" s="304" t="s">
        <v>161</v>
      </c>
      <c r="B10" s="307"/>
      <c r="C10" s="307" t="str">
        <f ca="1">MID(CELL("Dateiname",$A$1),FIND("]", CELL("Dateiname",$A$1))+1,31)</f>
        <v>Spengler_mitBUAG</v>
      </c>
      <c r="D10" s="307"/>
      <c r="E10" s="307"/>
      <c r="F10" s="307"/>
      <c r="G10" s="307"/>
      <c r="H10" s="307"/>
      <c r="I10" s="307"/>
      <c r="J10" s="308"/>
    </row>
    <row r="11" spans="1:22" ht="15.75" x14ac:dyDescent="0.5">
      <c r="A11" s="286"/>
      <c r="B11" s="286"/>
      <c r="C11" s="286"/>
      <c r="D11" s="286"/>
      <c r="E11" s="286"/>
      <c r="F11" s="286"/>
      <c r="G11" s="286"/>
      <c r="H11" s="286"/>
      <c r="I11" s="286"/>
      <c r="J11" s="286"/>
    </row>
    <row r="12" spans="1:22" ht="15.75" x14ac:dyDescent="0.5">
      <c r="A12" s="286"/>
      <c r="B12" s="286"/>
      <c r="C12" s="286"/>
      <c r="D12" s="286"/>
      <c r="F12" s="286"/>
      <c r="G12" s="286"/>
      <c r="H12" s="286"/>
      <c r="I12" s="286"/>
      <c r="J12" s="286"/>
    </row>
    <row r="13" spans="1:22" ht="15.75" x14ac:dyDescent="0.5">
      <c r="A13" s="286"/>
      <c r="B13" s="286"/>
      <c r="C13" s="286"/>
      <c r="D13" s="286"/>
      <c r="E13" s="286"/>
      <c r="F13" s="286"/>
      <c r="G13" s="286"/>
      <c r="H13" s="286"/>
      <c r="I13" s="286"/>
      <c r="J13" s="286"/>
    </row>
    <row r="14" spans="1:22" ht="15.75" x14ac:dyDescent="0.5">
      <c r="A14" s="455" t="s">
        <v>151</v>
      </c>
      <c r="B14" s="456"/>
      <c r="C14" s="456"/>
      <c r="D14" s="456"/>
      <c r="E14" s="456"/>
      <c r="F14" s="456"/>
      <c r="G14" s="456"/>
      <c r="H14" s="456"/>
      <c r="I14" s="456"/>
      <c r="J14" s="457"/>
    </row>
    <row r="15" spans="1:22" ht="15.75" x14ac:dyDescent="0.5">
      <c r="A15" s="291"/>
      <c r="B15" s="294" t="s">
        <v>141</v>
      </c>
      <c r="C15" s="290" t="s">
        <v>87</v>
      </c>
      <c r="D15" s="290" t="s">
        <v>89</v>
      </c>
      <c r="E15" s="290" t="s">
        <v>91</v>
      </c>
      <c r="F15" s="290" t="s">
        <v>93</v>
      </c>
      <c r="G15" s="458" t="s">
        <v>156</v>
      </c>
      <c r="H15" s="458"/>
      <c r="I15" s="510" t="s">
        <v>162</v>
      </c>
      <c r="J15" s="511"/>
    </row>
    <row r="16" spans="1:22" ht="15.75" x14ac:dyDescent="0.5">
      <c r="A16" s="292"/>
      <c r="B16" s="295">
        <f>H52</f>
        <v>0.30269999999999997</v>
      </c>
      <c r="C16" s="293">
        <f>D144</f>
        <v>0.23310262306523497</v>
      </c>
      <c r="D16" s="293">
        <f t="shared" ref="D16:F16" si="0">E144</f>
        <v>0</v>
      </c>
      <c r="E16" s="293">
        <f t="shared" si="0"/>
        <v>0</v>
      </c>
      <c r="F16" s="293">
        <f t="shared" si="0"/>
        <v>0.60323657447511436</v>
      </c>
      <c r="G16" s="461">
        <f>C16+D16+E16+F16</f>
        <v>0.83633919754034936</v>
      </c>
      <c r="H16" s="462"/>
      <c r="I16" s="463">
        <f>H147</f>
        <v>0.70347443303570389</v>
      </c>
      <c r="J16" s="464"/>
    </row>
    <row r="17" spans="1:10" ht="15.75" x14ac:dyDescent="0.5">
      <c r="A17" s="288"/>
      <c r="B17" s="289"/>
      <c r="C17" s="288"/>
      <c r="D17" s="288"/>
      <c r="E17" s="288"/>
      <c r="F17" s="288"/>
      <c r="G17" s="288"/>
      <c r="H17" s="288"/>
      <c r="I17" s="288"/>
      <c r="J17" s="288"/>
    </row>
    <row r="18" spans="1:10" ht="15.75" customHeight="1" x14ac:dyDescent="0.45">
      <c r="A18" s="437" t="s">
        <v>152</v>
      </c>
      <c r="B18" s="438"/>
      <c r="C18" s="438"/>
      <c r="D18" s="438"/>
      <c r="E18" s="438"/>
      <c r="F18" s="438"/>
      <c r="G18" s="438"/>
      <c r="H18" s="438"/>
      <c r="I18" s="438"/>
      <c r="J18" s="439"/>
    </row>
    <row r="19" spans="1:10" ht="15.75" customHeight="1" x14ac:dyDescent="0.45">
      <c r="A19" s="406"/>
      <c r="B19" s="407"/>
      <c r="C19" s="407"/>
      <c r="D19" s="407"/>
      <c r="E19" s="407"/>
      <c r="F19" s="407"/>
      <c r="G19" s="407"/>
      <c r="H19" s="407"/>
      <c r="I19" s="407"/>
      <c r="J19" s="408"/>
    </row>
    <row r="20" spans="1:10" ht="14.25" customHeight="1" x14ac:dyDescent="0.45">
      <c r="A20" s="406" t="s">
        <v>153</v>
      </c>
      <c r="B20" s="407"/>
      <c r="C20" s="407"/>
      <c r="D20" s="407"/>
      <c r="E20" s="407"/>
      <c r="F20" s="407"/>
      <c r="G20" s="407"/>
      <c r="H20" s="407"/>
      <c r="I20" s="407"/>
      <c r="J20" s="408"/>
    </row>
    <row r="21" spans="1:10" ht="14.25" customHeight="1" x14ac:dyDescent="0.45">
      <c r="A21" s="406"/>
      <c r="B21" s="407"/>
      <c r="C21" s="407"/>
      <c r="D21" s="407"/>
      <c r="E21" s="407"/>
      <c r="F21" s="407"/>
      <c r="G21" s="407"/>
      <c r="H21" s="407"/>
      <c r="I21" s="407"/>
      <c r="J21" s="408"/>
    </row>
    <row r="22" spans="1:10" ht="15.75" customHeight="1" x14ac:dyDescent="0.45">
      <c r="A22" s="406"/>
      <c r="B22" s="407"/>
      <c r="C22" s="407"/>
      <c r="D22" s="407"/>
      <c r="E22" s="407"/>
      <c r="F22" s="407"/>
      <c r="G22" s="407"/>
      <c r="H22" s="407"/>
      <c r="I22" s="407"/>
      <c r="J22" s="408"/>
    </row>
    <row r="23" spans="1:10" x14ac:dyDescent="0.45">
      <c r="A23" s="406" t="s">
        <v>154</v>
      </c>
      <c r="B23" s="407"/>
      <c r="C23" s="407"/>
      <c r="D23" s="407"/>
      <c r="E23" s="407"/>
      <c r="F23" s="407"/>
      <c r="G23" s="407"/>
      <c r="H23" s="407"/>
      <c r="I23" s="407"/>
      <c r="J23" s="408"/>
    </row>
    <row r="24" spans="1:10" x14ac:dyDescent="0.45">
      <c r="A24" s="406"/>
      <c r="B24" s="407"/>
      <c r="C24" s="407"/>
      <c r="D24" s="407"/>
      <c r="E24" s="407"/>
      <c r="F24" s="407"/>
      <c r="G24" s="407"/>
      <c r="H24" s="407"/>
      <c r="I24" s="407"/>
      <c r="J24" s="408"/>
    </row>
    <row r="25" spans="1:10" x14ac:dyDescent="0.45">
      <c r="A25" s="406"/>
      <c r="B25" s="407"/>
      <c r="C25" s="407"/>
      <c r="D25" s="407"/>
      <c r="E25" s="407"/>
      <c r="F25" s="407"/>
      <c r="G25" s="407"/>
      <c r="H25" s="407"/>
      <c r="I25" s="407"/>
      <c r="J25" s="408"/>
    </row>
    <row r="26" spans="1:10" x14ac:dyDescent="0.45">
      <c r="A26" s="406" t="s">
        <v>155</v>
      </c>
      <c r="B26" s="407"/>
      <c r="C26" s="407"/>
      <c r="D26" s="407"/>
      <c r="E26" s="407"/>
      <c r="F26" s="407"/>
      <c r="G26" s="407"/>
      <c r="H26" s="407"/>
      <c r="I26" s="407"/>
      <c r="J26" s="408"/>
    </row>
    <row r="27" spans="1:10" x14ac:dyDescent="0.45">
      <c r="A27" s="406"/>
      <c r="B27" s="407"/>
      <c r="C27" s="407"/>
      <c r="D27" s="407"/>
      <c r="E27" s="407"/>
      <c r="F27" s="407"/>
      <c r="G27" s="407"/>
      <c r="H27" s="407"/>
      <c r="I27" s="407"/>
      <c r="J27" s="408"/>
    </row>
    <row r="28" spans="1:10" x14ac:dyDescent="0.45">
      <c r="A28" s="409"/>
      <c r="B28" s="410"/>
      <c r="C28" s="410"/>
      <c r="D28" s="410"/>
      <c r="E28" s="410"/>
      <c r="F28" s="410"/>
      <c r="G28" s="410"/>
      <c r="H28" s="410"/>
      <c r="I28" s="410"/>
      <c r="J28" s="411"/>
    </row>
    <row r="29" spans="1:10" x14ac:dyDescent="0.45">
      <c r="A29" s="437" t="s">
        <v>157</v>
      </c>
      <c r="B29" s="438"/>
      <c r="C29" s="438"/>
      <c r="D29" s="438"/>
      <c r="E29" s="438"/>
      <c r="F29" s="438"/>
      <c r="G29" s="438"/>
      <c r="H29" s="438"/>
      <c r="I29" s="438"/>
      <c r="J29" s="439"/>
    </row>
    <row r="30" spans="1:10" x14ac:dyDescent="0.45">
      <c r="A30" s="406"/>
      <c r="B30" s="407"/>
      <c r="C30" s="407"/>
      <c r="D30" s="407"/>
      <c r="E30" s="407"/>
      <c r="F30" s="407"/>
      <c r="G30" s="407"/>
      <c r="H30" s="407"/>
      <c r="I30" s="407"/>
      <c r="J30" s="408"/>
    </row>
    <row r="31" spans="1:10" ht="15.75" customHeight="1" x14ac:dyDescent="0.45">
      <c r="A31" s="409"/>
      <c r="B31" s="410"/>
      <c r="C31" s="410"/>
      <c r="D31" s="410"/>
      <c r="E31" s="410"/>
      <c r="F31" s="410"/>
      <c r="G31" s="410"/>
      <c r="H31" s="410"/>
      <c r="I31" s="410"/>
      <c r="J31" s="411"/>
    </row>
    <row r="32" spans="1:10" ht="15.75" customHeight="1" x14ac:dyDescent="0.45">
      <c r="A32" s="421" t="s">
        <v>159</v>
      </c>
      <c r="B32" s="422"/>
      <c r="C32" s="422"/>
      <c r="D32" s="422"/>
      <c r="E32" s="422"/>
      <c r="F32" s="422"/>
      <c r="G32" s="422"/>
      <c r="H32" s="422"/>
      <c r="I32" s="422"/>
      <c r="J32" s="423"/>
    </row>
    <row r="33" spans="1:11" ht="15.75" customHeight="1" x14ac:dyDescent="0.45">
      <c r="A33" s="424"/>
      <c r="B33" s="425"/>
      <c r="C33" s="425"/>
      <c r="D33" s="425"/>
      <c r="E33" s="425"/>
      <c r="F33" s="425"/>
      <c r="G33" s="425"/>
      <c r="H33" s="425"/>
      <c r="I33" s="425"/>
      <c r="J33" s="426"/>
    </row>
    <row r="34" spans="1:11" ht="15.75" x14ac:dyDescent="0.5">
      <c r="A34" s="290"/>
      <c r="B34" s="290"/>
      <c r="C34" s="290"/>
      <c r="D34" s="290"/>
      <c r="E34" s="290"/>
      <c r="F34" s="290"/>
      <c r="G34" s="290"/>
      <c r="H34" s="290"/>
      <c r="I34" s="290"/>
      <c r="J34" s="290"/>
    </row>
    <row r="36" spans="1:11" ht="18" x14ac:dyDescent="0.45">
      <c r="A36" s="504" t="s">
        <v>158</v>
      </c>
      <c r="B36" s="504"/>
      <c r="C36" s="504"/>
      <c r="D36" s="504"/>
      <c r="E36" s="504"/>
      <c r="F36" s="504"/>
      <c r="G36" s="504"/>
      <c r="H36" s="504"/>
      <c r="I36" s="504"/>
      <c r="J36" s="504"/>
    </row>
    <row r="37" spans="1:11" x14ac:dyDescent="0.45">
      <c r="A37" s="428" t="s">
        <v>40</v>
      </c>
      <c r="B37" s="429"/>
      <c r="C37" s="429"/>
      <c r="D37" s="429"/>
      <c r="E37" s="429"/>
      <c r="F37" s="429"/>
      <c r="G37" s="430"/>
      <c r="H37" s="431"/>
      <c r="I37" s="60"/>
      <c r="J37" s="60"/>
      <c r="K37" s="61"/>
    </row>
    <row r="38" spans="1:11" x14ac:dyDescent="0.45">
      <c r="A38" s="505">
        <f>'DPNK-Stamm'!B2</f>
        <v>45658</v>
      </c>
      <c r="B38" s="506"/>
      <c r="C38" s="234"/>
      <c r="D38" s="234"/>
      <c r="E38" s="235" t="s">
        <v>72</v>
      </c>
      <c r="F38" s="236" t="s">
        <v>73</v>
      </c>
      <c r="G38" s="41"/>
      <c r="H38" s="205" t="s">
        <v>20</v>
      </c>
      <c r="I38" s="60"/>
      <c r="J38" s="60"/>
      <c r="K38" s="61"/>
    </row>
    <row r="39" spans="1:11" x14ac:dyDescent="0.45">
      <c r="A39" s="395" t="str">
        <f>'DPNK-Stamm'!A4</f>
        <v>Arbeitslosenversicherung</v>
      </c>
      <c r="B39" s="396"/>
      <c r="C39" s="396"/>
      <c r="D39" s="396"/>
      <c r="E39" s="396"/>
      <c r="F39" s="397"/>
      <c r="G39" s="244" t="s">
        <v>72</v>
      </c>
      <c r="H39" s="202">
        <f>IF(G39=$E$38,'DPNK-Stamm'!H4,"")</f>
        <v>2.9499999999999998E-2</v>
      </c>
      <c r="I39" s="60"/>
      <c r="J39" s="60"/>
      <c r="K39" s="61"/>
    </row>
    <row r="40" spans="1:11" x14ac:dyDescent="0.45">
      <c r="A40" s="395" t="str">
        <f>'DPNK-Stamm'!A5</f>
        <v>Zuschlag Insolvenzentgeltsicherung</v>
      </c>
      <c r="B40" s="396"/>
      <c r="C40" s="396"/>
      <c r="D40" s="396"/>
      <c r="E40" s="396"/>
      <c r="F40" s="397"/>
      <c r="G40" s="245" t="s">
        <v>72</v>
      </c>
      <c r="H40" s="203">
        <f>IF(G40=$E$38,'DPNK-Stamm'!H5,"")</f>
        <v>1E-3</v>
      </c>
      <c r="I40" s="60"/>
      <c r="J40" s="60"/>
      <c r="K40" s="61"/>
    </row>
    <row r="41" spans="1:11" x14ac:dyDescent="0.45">
      <c r="A41" s="395" t="str">
        <f>'DPNK-Stamm'!A6</f>
        <v>Pensionsversicherung ASVG</v>
      </c>
      <c r="B41" s="396"/>
      <c r="C41" s="396"/>
      <c r="D41" s="396"/>
      <c r="E41" s="396"/>
      <c r="F41" s="397"/>
      <c r="G41" s="245" t="s">
        <v>72</v>
      </c>
      <c r="H41" s="203">
        <f>IF(G41=$E$38,'DPNK-Stamm'!H6,"")</f>
        <v>0.1255</v>
      </c>
      <c r="I41" s="60"/>
      <c r="J41" s="60"/>
      <c r="K41" s="61"/>
    </row>
    <row r="42" spans="1:11" x14ac:dyDescent="0.45">
      <c r="A42" s="395" t="str">
        <f>'DPNK-Stamm'!A7</f>
        <v>Krankenversicherung ASVG</v>
      </c>
      <c r="B42" s="396"/>
      <c r="C42" s="396"/>
      <c r="D42" s="396"/>
      <c r="E42" s="396"/>
      <c r="F42" s="397"/>
      <c r="G42" s="245" t="s">
        <v>72</v>
      </c>
      <c r="H42" s="203">
        <f>IF(G42=$E$38,'DPNK-Stamm'!H7,"")</f>
        <v>3.78E-2</v>
      </c>
      <c r="I42" s="60"/>
      <c r="J42" s="60"/>
      <c r="K42" s="61"/>
    </row>
    <row r="43" spans="1:11" x14ac:dyDescent="0.45">
      <c r="A43" s="395" t="str">
        <f>'DPNK-Stamm'!A8</f>
        <v>Unfallversicherung</v>
      </c>
      <c r="B43" s="396"/>
      <c r="C43" s="396"/>
      <c r="D43" s="396"/>
      <c r="E43" s="396"/>
      <c r="F43" s="397"/>
      <c r="G43" s="245" t="s">
        <v>72</v>
      </c>
      <c r="H43" s="203">
        <f>IF(G43=$E$38,'DPNK-Stamm'!H8,"")</f>
        <v>1.0999999999999999E-2</v>
      </c>
      <c r="I43" s="60"/>
      <c r="J43" s="60"/>
      <c r="K43" s="61"/>
    </row>
    <row r="44" spans="1:11" x14ac:dyDescent="0.45">
      <c r="A44" s="395" t="str">
        <f>'DPNK-Stamm'!A9</f>
        <v>Familienlastenausgleichsfonds (FLAF) - Vorgezogene Reduktion von 3,9% auf</v>
      </c>
      <c r="B44" s="396"/>
      <c r="C44" s="396"/>
      <c r="D44" s="396"/>
      <c r="E44" s="396"/>
      <c r="F44" s="397"/>
      <c r="G44" s="245" t="s">
        <v>72</v>
      </c>
      <c r="H44" s="203">
        <f>IF(G44=$E$38,'DPNK-Stamm'!H9,"")</f>
        <v>3.6999999999999998E-2</v>
      </c>
      <c r="I44" s="60"/>
      <c r="J44" s="60"/>
      <c r="K44" s="61"/>
    </row>
    <row r="45" spans="1:11" x14ac:dyDescent="0.45">
      <c r="A45" s="395" t="str">
        <f>'DPNK-Stamm'!A10</f>
        <v>DZ zum FLAF (im Mittel; bitte zutreffenden Bundesländerwert eintragen)</v>
      </c>
      <c r="B45" s="396"/>
      <c r="C45" s="396"/>
      <c r="D45" s="396"/>
      <c r="E45" s="396"/>
      <c r="F45" s="397"/>
      <c r="G45" s="245" t="s">
        <v>72</v>
      </c>
      <c r="H45" s="203">
        <f>IF(G45=$E$38,'DPNK-Stamm'!H10,"")</f>
        <v>3.5999999999999999E-3</v>
      </c>
      <c r="I45" s="60"/>
      <c r="J45" s="60"/>
      <c r="K45" s="61"/>
    </row>
    <row r="46" spans="1:11" x14ac:dyDescent="0.45">
      <c r="A46" s="395" t="str">
        <f>'DPNK-Stamm'!A11</f>
        <v>Wohnbauförderungsbeitrag</v>
      </c>
      <c r="B46" s="396"/>
      <c r="C46" s="396"/>
      <c r="D46" s="396"/>
      <c r="E46" s="396"/>
      <c r="F46" s="397"/>
      <c r="G46" s="245" t="s">
        <v>72</v>
      </c>
      <c r="H46" s="203">
        <f>IF(G46=$E$38,'DPNK-Stamm'!H11,"")</f>
        <v>5.0000000000000001E-3</v>
      </c>
      <c r="I46" s="60"/>
      <c r="J46" s="60"/>
      <c r="K46" s="61"/>
    </row>
    <row r="47" spans="1:11" x14ac:dyDescent="0.45">
      <c r="A47" s="395" t="str">
        <f>'DPNK-Stamm'!A12</f>
        <v>Schlechtwetterentschädigungsbeitrag</v>
      </c>
      <c r="B47" s="396"/>
      <c r="C47" s="396"/>
      <c r="D47" s="396"/>
      <c r="E47" s="396"/>
      <c r="F47" s="397"/>
      <c r="G47" s="245" t="s">
        <v>72</v>
      </c>
      <c r="H47" s="203">
        <f>IF(G47=$E$38,'DPNK-Stamm'!H12,"")</f>
        <v>7.0000000000000001E-3</v>
      </c>
      <c r="I47" s="60"/>
      <c r="J47" s="60"/>
      <c r="K47" s="61"/>
    </row>
    <row r="48" spans="1:11" x14ac:dyDescent="0.45">
      <c r="A48" s="395" t="str">
        <f>'DPNK-Stamm'!A13</f>
        <v>Kommunalsteuer</v>
      </c>
      <c r="B48" s="396"/>
      <c r="C48" s="396"/>
      <c r="D48" s="396"/>
      <c r="E48" s="396"/>
      <c r="F48" s="397"/>
      <c r="G48" s="245" t="s">
        <v>72</v>
      </c>
      <c r="H48" s="203">
        <f>IF(G48=$E$38,'DPNK-Stamm'!H13,"")</f>
        <v>0.03</v>
      </c>
      <c r="I48" s="60"/>
      <c r="J48" s="60"/>
      <c r="K48" s="61"/>
    </row>
    <row r="49" spans="1:22" x14ac:dyDescent="0.45">
      <c r="A49" s="395" t="str">
        <f>'DPNK-Stamm'!A14</f>
        <v>Abfertigung-Neu (Betriebl. Mitarbeitervorsorge)</v>
      </c>
      <c r="B49" s="396"/>
      <c r="C49" s="396"/>
      <c r="D49" s="396"/>
      <c r="E49" s="396"/>
      <c r="F49" s="397"/>
      <c r="G49" s="316" t="s">
        <v>72</v>
      </c>
      <c r="H49" s="203">
        <f>IF(G49=$E$38,'DPNK-Stamm'!H14,"")</f>
        <v>1.5299999999999999E-2</v>
      </c>
      <c r="I49" s="60"/>
      <c r="J49" s="60"/>
      <c r="K49" s="61"/>
      <c r="R49" s="314" t="s">
        <v>184</v>
      </c>
      <c r="S49" s="314"/>
      <c r="T49" s="314"/>
      <c r="U49" s="314"/>
      <c r="V49" s="314"/>
    </row>
    <row r="50" spans="1:22" x14ac:dyDescent="0.45">
      <c r="A50" s="395" t="str">
        <f>'DPNK-Stamm'!A15</f>
        <v>frei</v>
      </c>
      <c r="B50" s="396"/>
      <c r="C50" s="396"/>
      <c r="D50" s="396"/>
      <c r="E50" s="396"/>
      <c r="F50" s="397"/>
      <c r="G50" s="245" t="s">
        <v>73</v>
      </c>
      <c r="H50" s="203" t="str">
        <f>IF(G50=$E$38,'DPNK-Stamm'!H15,"")</f>
        <v/>
      </c>
      <c r="I50" s="60"/>
      <c r="J50" s="60"/>
      <c r="K50" s="61"/>
    </row>
    <row r="51" spans="1:22" x14ac:dyDescent="0.45">
      <c r="A51" s="395" t="str">
        <f>'DPNK-Stamm'!A16</f>
        <v>frei</v>
      </c>
      <c r="B51" s="396"/>
      <c r="C51" s="396"/>
      <c r="D51" s="396"/>
      <c r="E51" s="396"/>
      <c r="F51" s="397"/>
      <c r="G51" s="245" t="s">
        <v>73</v>
      </c>
      <c r="H51" s="203" t="str">
        <f>IF(G51=$E$38,'DPNK-Stamm'!H16,"")</f>
        <v/>
      </c>
      <c r="I51" s="60"/>
      <c r="J51" s="60"/>
      <c r="K51" s="61"/>
    </row>
    <row r="52" spans="1:22" x14ac:dyDescent="0.45">
      <c r="A52" s="162" t="s">
        <v>41</v>
      </c>
      <c r="B52" s="96"/>
      <c r="C52" s="96"/>
      <c r="D52" s="96"/>
      <c r="E52" s="96"/>
      <c r="F52" s="96"/>
      <c r="G52" s="96"/>
      <c r="H52" s="206">
        <f>SUM(H39:H51)</f>
        <v>0.30269999999999997</v>
      </c>
      <c r="I52" s="60"/>
      <c r="J52" s="60"/>
      <c r="K52" s="61"/>
    </row>
    <row r="53" spans="1:22" x14ac:dyDescent="0.45">
      <c r="A53" s="403"/>
      <c r="B53" s="403"/>
      <c r="C53" s="403"/>
      <c r="D53" s="403"/>
      <c r="E53" s="403"/>
      <c r="F53" s="403"/>
      <c r="G53" s="403"/>
      <c r="H53" s="403"/>
      <c r="I53" s="60"/>
      <c r="J53" s="60"/>
      <c r="K53" s="61"/>
    </row>
    <row r="54" spans="1:22" x14ac:dyDescent="0.45">
      <c r="A54" s="404" t="str">
        <f>'DPNK-Stamm'!A20</f>
        <v>DPNK auf laufendes Entgelt</v>
      </c>
      <c r="B54" s="405"/>
      <c r="C54" s="405"/>
      <c r="D54" s="405"/>
      <c r="E54" s="405"/>
      <c r="F54" s="405"/>
      <c r="G54" s="405"/>
      <c r="H54" s="206">
        <f>H52</f>
        <v>0.30269999999999997</v>
      </c>
      <c r="I54" s="60"/>
      <c r="J54" s="60"/>
      <c r="K54" s="61"/>
    </row>
    <row r="55" spans="1:22" x14ac:dyDescent="0.45">
      <c r="A55" s="393" t="str">
        <f>'DPNK-Stamm'!A21</f>
        <v>abzüglich Wohnbauförderungsbeitrag</v>
      </c>
      <c r="B55" s="394"/>
      <c r="C55" s="394"/>
      <c r="D55" s="394"/>
      <c r="E55" s="394"/>
      <c r="F55" s="394"/>
      <c r="G55" s="394"/>
      <c r="H55" s="66">
        <f>'DPNK-Stamm'!H21</f>
        <v>-5.0000000000000001E-3</v>
      </c>
      <c r="I55" s="60"/>
      <c r="J55" s="60"/>
      <c r="K55" s="61"/>
    </row>
    <row r="56" spans="1:22" hidden="1" x14ac:dyDescent="0.45">
      <c r="A56" s="387">
        <f>'DPNK-Stamm'!A22</f>
        <v>0</v>
      </c>
      <c r="B56" s="388"/>
      <c r="C56" s="388"/>
      <c r="D56" s="388"/>
      <c r="E56" s="388"/>
      <c r="F56" s="388"/>
      <c r="G56" s="239"/>
      <c r="H56" s="65">
        <f>'DPNK-Stamm'!H22</f>
        <v>0</v>
      </c>
      <c r="I56" s="60"/>
      <c r="J56" s="60"/>
      <c r="K56" s="61"/>
    </row>
    <row r="57" spans="1:22" x14ac:dyDescent="0.45">
      <c r="A57" s="389" t="str">
        <f>'DPNK-Stamm'!A23</f>
        <v>Direkte Personalnebenkosten auf Sonderzahlungen</v>
      </c>
      <c r="B57" s="390"/>
      <c r="C57" s="390"/>
      <c r="D57" s="390"/>
      <c r="E57" s="390"/>
      <c r="F57" s="390"/>
      <c r="G57" s="390"/>
      <c r="H57" s="64">
        <f>SUM(H54:H56)</f>
        <v>0.29769999999999996</v>
      </c>
      <c r="I57" s="60"/>
      <c r="J57" s="60"/>
      <c r="K57" s="61"/>
    </row>
    <row r="58" spans="1:22" x14ac:dyDescent="0.45">
      <c r="A58" s="274" t="str">
        <f>'DPNK-Stamm'!A24</f>
        <v>Mittelwert</v>
      </c>
      <c r="B58" s="275"/>
      <c r="C58" s="275"/>
      <c r="D58" s="275"/>
      <c r="E58" s="275"/>
      <c r="F58" s="275"/>
      <c r="G58" s="275"/>
      <c r="H58" s="206">
        <f>(H52+H57)/2</f>
        <v>0.30019999999999997</v>
      </c>
      <c r="I58" s="60"/>
      <c r="J58" s="60"/>
      <c r="K58" s="61"/>
    </row>
    <row r="59" spans="1:22" x14ac:dyDescent="0.4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1"/>
    </row>
    <row r="60" spans="1:22" ht="18" x14ac:dyDescent="0.45">
      <c r="A60" s="496" t="s">
        <v>1</v>
      </c>
      <c r="B60" s="497"/>
      <c r="C60" s="497"/>
      <c r="D60" s="497"/>
      <c r="E60" s="497"/>
      <c r="F60" s="497"/>
      <c r="G60" s="68" t="s">
        <v>2</v>
      </c>
      <c r="H60" s="498" t="s">
        <v>43</v>
      </c>
      <c r="I60" s="60"/>
      <c r="J60" s="60"/>
      <c r="K60" s="61"/>
    </row>
    <row r="61" spans="1:22" x14ac:dyDescent="0.45">
      <c r="A61" s="69" t="s">
        <v>4</v>
      </c>
      <c r="B61" s="70"/>
      <c r="C61" s="70"/>
      <c r="D61" s="70"/>
      <c r="E61" s="71"/>
      <c r="F61" s="71"/>
      <c r="G61" s="72">
        <v>365.25</v>
      </c>
      <c r="H61" s="499"/>
      <c r="I61" s="60"/>
      <c r="J61" s="60"/>
      <c r="K61" s="61"/>
    </row>
    <row r="62" spans="1:22" x14ac:dyDescent="0.45">
      <c r="A62" s="73" t="s">
        <v>5</v>
      </c>
      <c r="B62" s="74"/>
      <c r="C62" s="74"/>
      <c r="D62" s="74"/>
      <c r="E62" s="75"/>
      <c r="F62" s="75"/>
      <c r="G62" s="76">
        <f>-G61/7*2</f>
        <v>-104.35714285714286</v>
      </c>
      <c r="H62" s="77"/>
      <c r="I62" s="60"/>
      <c r="J62" s="60"/>
      <c r="K62" s="61"/>
    </row>
    <row r="63" spans="1:22" x14ac:dyDescent="0.45">
      <c r="A63" s="78" t="s">
        <v>7</v>
      </c>
      <c r="B63" s="70"/>
      <c r="C63" s="70"/>
      <c r="D63" s="70"/>
      <c r="E63" s="71"/>
      <c r="F63" s="71"/>
      <c r="G63" s="79">
        <f>SUM(G61:G62)</f>
        <v>260.89285714285711</v>
      </c>
      <c r="H63" s="77"/>
      <c r="I63" s="60"/>
      <c r="J63" s="60"/>
      <c r="K63" s="61"/>
    </row>
    <row r="64" spans="1:22" x14ac:dyDescent="0.45">
      <c r="A64" s="80" t="s">
        <v>44</v>
      </c>
      <c r="B64" s="81"/>
      <c r="C64" s="81"/>
      <c r="D64" s="81"/>
      <c r="E64" s="60"/>
      <c r="F64" s="60"/>
      <c r="G64" s="82">
        <v>-10.43</v>
      </c>
      <c r="H64" s="500">
        <f>-(G64+G65)</f>
        <v>11.144285714285713</v>
      </c>
      <c r="I64" s="60"/>
      <c r="J64" s="60"/>
      <c r="K64" s="61"/>
    </row>
    <row r="65" spans="1:11" x14ac:dyDescent="0.45">
      <c r="A65" s="80" t="s">
        <v>176</v>
      </c>
      <c r="B65" s="81"/>
      <c r="C65" s="81"/>
      <c r="D65" s="83"/>
      <c r="E65" s="60"/>
      <c r="F65" s="301">
        <v>0.5</v>
      </c>
      <c r="G65" s="82">
        <f>-2*5/7*F65</f>
        <v>-0.7142857142857143</v>
      </c>
      <c r="H65" s="500"/>
      <c r="I65" s="60"/>
      <c r="J65" s="60"/>
      <c r="K65" s="61"/>
    </row>
    <row r="66" spans="1:11" x14ac:dyDescent="0.45">
      <c r="A66" s="80" t="s">
        <v>45</v>
      </c>
      <c r="B66" s="81"/>
      <c r="C66" s="501"/>
      <c r="D66" s="502"/>
      <c r="E66" s="60"/>
      <c r="F66" s="60"/>
      <c r="G66" s="82"/>
      <c r="H66" s="84"/>
      <c r="I66" s="60"/>
      <c r="J66" s="60"/>
      <c r="K66" s="61"/>
    </row>
    <row r="67" spans="1:11" ht="14.25" customHeight="1" x14ac:dyDescent="0.45">
      <c r="A67" s="85"/>
      <c r="B67" s="86">
        <v>5</v>
      </c>
      <c r="C67" s="503">
        <v>5</v>
      </c>
      <c r="D67" s="503"/>
      <c r="E67" s="139">
        <v>0.85</v>
      </c>
      <c r="G67" s="82">
        <f>-5*B67*E67</f>
        <v>-21.25</v>
      </c>
      <c r="H67" s="500">
        <f>-(G67+G68)</f>
        <v>25.75</v>
      </c>
      <c r="J67" s="60"/>
      <c r="K67" s="61"/>
    </row>
    <row r="68" spans="1:11" x14ac:dyDescent="0.45">
      <c r="A68" s="87"/>
      <c r="B68" s="88">
        <v>6</v>
      </c>
      <c r="C68" s="503">
        <v>5</v>
      </c>
      <c r="D68" s="503"/>
      <c r="E68" s="89">
        <f>1-E67</f>
        <v>0.15000000000000002</v>
      </c>
      <c r="G68" s="76">
        <f>-5*B68*E68</f>
        <v>-4.5000000000000009</v>
      </c>
      <c r="H68" s="500"/>
      <c r="J68" s="60"/>
      <c r="K68" s="61"/>
    </row>
    <row r="69" spans="1:11" x14ac:dyDescent="0.45">
      <c r="A69" s="78" t="s">
        <v>15</v>
      </c>
      <c r="B69" s="99"/>
      <c r="C69" s="70"/>
      <c r="D69" s="70"/>
      <c r="E69" s="71"/>
      <c r="F69" s="71"/>
      <c r="G69" s="79">
        <f>SUM(G63:G68)</f>
        <v>223.99857142857138</v>
      </c>
      <c r="H69" s="84"/>
      <c r="I69" s="60"/>
      <c r="J69" s="60"/>
      <c r="K69" s="61"/>
    </row>
    <row r="70" spans="1:11" x14ac:dyDescent="0.45">
      <c r="A70" s="90" t="s">
        <v>170</v>
      </c>
      <c r="B70" s="81"/>
      <c r="C70" s="81"/>
      <c r="D70" s="81"/>
      <c r="E70" s="60"/>
      <c r="F70" s="60"/>
      <c r="G70" s="91">
        <v>-11</v>
      </c>
      <c r="H70" s="500">
        <f>-(G70+G71)</f>
        <v>13.5</v>
      </c>
      <c r="I70" s="60"/>
      <c r="J70" s="60"/>
      <c r="K70" s="61"/>
    </row>
    <row r="71" spans="1:11" x14ac:dyDescent="0.45">
      <c r="A71" s="92" t="s">
        <v>171</v>
      </c>
      <c r="B71" s="74"/>
      <c r="C71" s="74"/>
      <c r="D71" s="74"/>
      <c r="E71" s="75"/>
      <c r="F71" s="75"/>
      <c r="G71" s="91">
        <v>-2.5</v>
      </c>
      <c r="H71" s="500"/>
      <c r="I71" s="60"/>
      <c r="J71" s="60"/>
      <c r="K71" s="61"/>
    </row>
    <row r="72" spans="1:11" x14ac:dyDescent="0.45">
      <c r="A72" s="78" t="s">
        <v>167</v>
      </c>
      <c r="B72" s="99"/>
      <c r="C72" s="70"/>
      <c r="D72" s="70"/>
      <c r="E72" s="71"/>
      <c r="F72" s="71"/>
      <c r="G72" s="93">
        <f>SUM(G69:G71)</f>
        <v>210.49857142857138</v>
      </c>
      <c r="H72" s="84"/>
      <c r="I72" s="60"/>
      <c r="J72" s="60"/>
      <c r="K72" s="61"/>
    </row>
    <row r="73" spans="1:11" x14ac:dyDescent="0.45">
      <c r="A73" s="90" t="s">
        <v>172</v>
      </c>
      <c r="B73" s="81"/>
      <c r="C73" s="81"/>
      <c r="D73" s="81"/>
      <c r="E73" s="60"/>
      <c r="F73" s="60"/>
      <c r="G73" s="91">
        <v>-6.5</v>
      </c>
      <c r="H73" s="94">
        <f>-G73</f>
        <v>6.5</v>
      </c>
      <c r="I73" s="60"/>
      <c r="J73" s="60"/>
      <c r="K73" s="61"/>
    </row>
    <row r="74" spans="1:11" x14ac:dyDescent="0.45">
      <c r="A74" s="19" t="s">
        <v>169</v>
      </c>
      <c r="B74" s="81"/>
      <c r="C74" s="81"/>
      <c r="D74" s="81"/>
      <c r="E74" s="60"/>
      <c r="F74" s="60"/>
      <c r="G74" s="91">
        <v>-7.5</v>
      </c>
      <c r="H74" s="94">
        <f>-G74</f>
        <v>7.5</v>
      </c>
      <c r="I74" s="60"/>
      <c r="J74" s="60"/>
      <c r="K74" s="61"/>
    </row>
    <row r="75" spans="1:11" x14ac:dyDescent="0.45">
      <c r="A75" s="67" t="s">
        <v>168</v>
      </c>
      <c r="B75" s="95"/>
      <c r="C75" s="95"/>
      <c r="D75" s="95"/>
      <c r="E75" s="96"/>
      <c r="F75" s="96"/>
      <c r="G75" s="97">
        <f>SUM(G72:G74)</f>
        <v>196.49857142857138</v>
      </c>
      <c r="H75" s="98">
        <f>SUM(H61:H74)</f>
        <v>64.394285714285715</v>
      </c>
      <c r="I75" s="60"/>
      <c r="J75" s="60"/>
      <c r="K75" s="61"/>
    </row>
    <row r="76" spans="1:11" x14ac:dyDescent="0.45">
      <c r="A76" s="403"/>
      <c r="B76" s="403"/>
      <c r="C76" s="403"/>
      <c r="D76" s="403"/>
      <c r="E76" s="403"/>
      <c r="F76" s="403"/>
      <c r="G76" s="403"/>
      <c r="H76" s="403"/>
      <c r="I76" s="60"/>
      <c r="J76" s="60"/>
      <c r="K76" s="61"/>
    </row>
    <row r="77" spans="1:11" ht="14.25" customHeight="1" x14ac:dyDescent="0.45">
      <c r="A77" s="476" t="s">
        <v>19</v>
      </c>
      <c r="B77" s="477"/>
      <c r="C77" s="477"/>
      <c r="D77" s="477"/>
      <c r="E77" s="477"/>
      <c r="F77" s="478"/>
      <c r="G77" s="71"/>
      <c r="H77" s="71"/>
      <c r="I77" s="71"/>
      <c r="J77" s="101"/>
      <c r="K77" s="479" t="s">
        <v>46</v>
      </c>
    </row>
    <row r="78" spans="1:11" x14ac:dyDescent="0.45">
      <c r="A78" s="318" t="s">
        <v>189</v>
      </c>
      <c r="B78" s="63"/>
      <c r="C78" s="63"/>
      <c r="D78" s="63"/>
      <c r="E78" s="102"/>
      <c r="F78" s="103"/>
      <c r="G78" s="68" t="s">
        <v>18</v>
      </c>
      <c r="H78" s="68" t="s">
        <v>20</v>
      </c>
      <c r="I78" s="104" t="s">
        <v>47</v>
      </c>
      <c r="J78" s="105" t="s">
        <v>48</v>
      </c>
      <c r="K78" s="480"/>
    </row>
    <row r="79" spans="1:11" x14ac:dyDescent="0.45">
      <c r="A79" s="106"/>
      <c r="B79" s="107"/>
      <c r="C79" s="107"/>
      <c r="D79" s="107"/>
      <c r="E79" s="108"/>
      <c r="F79" s="108"/>
      <c r="G79" s="109"/>
      <c r="H79" s="109"/>
      <c r="I79" s="110"/>
      <c r="J79" s="111"/>
      <c r="K79" s="480"/>
    </row>
    <row r="80" spans="1:11" x14ac:dyDescent="0.45">
      <c r="A80" s="112" t="s">
        <v>49</v>
      </c>
      <c r="B80" s="108"/>
      <c r="C80" s="108"/>
      <c r="D80" s="108"/>
      <c r="E80" s="108"/>
      <c r="F80" s="108"/>
      <c r="G80" s="113">
        <f>G75</f>
        <v>196.49857142857138</v>
      </c>
      <c r="H80" s="114">
        <f>G80/G80</f>
        <v>1</v>
      </c>
      <c r="I80" s="115">
        <f>H$52</f>
        <v>0.30269999999999997</v>
      </c>
      <c r="J80" s="116">
        <f>H80*(1+I80)</f>
        <v>1.3027</v>
      </c>
      <c r="K80" s="480"/>
    </row>
    <row r="81" spans="1:17" x14ac:dyDescent="0.45">
      <c r="A81" s="112" t="s">
        <v>50</v>
      </c>
      <c r="B81" s="81"/>
      <c r="C81" s="81"/>
      <c r="D81" s="81"/>
      <c r="E81" s="81"/>
      <c r="F81" s="81"/>
      <c r="G81" s="117"/>
      <c r="H81" s="118"/>
      <c r="I81" s="115"/>
      <c r="J81" s="119"/>
      <c r="K81" s="480"/>
    </row>
    <row r="82" spans="1:17" x14ac:dyDescent="0.45">
      <c r="A82" s="120" t="s">
        <v>51</v>
      </c>
      <c r="B82" s="81"/>
      <c r="C82" s="81"/>
      <c r="D82" s="81"/>
      <c r="E82" s="81"/>
      <c r="F82" s="81"/>
      <c r="G82" s="117"/>
      <c r="H82" s="118"/>
      <c r="I82" s="115"/>
      <c r="J82" s="119"/>
      <c r="K82" s="481"/>
    </row>
    <row r="83" spans="1:17" x14ac:dyDescent="0.45">
      <c r="A83" s="121"/>
      <c r="B83" s="81" t="s">
        <v>52</v>
      </c>
      <c r="C83" s="81"/>
      <c r="D83" s="81"/>
      <c r="E83" s="81"/>
      <c r="F83" s="81"/>
      <c r="G83" s="117">
        <f>H64</f>
        <v>11.144285714285713</v>
      </c>
      <c r="H83" s="118">
        <f>G83/G$80</f>
        <v>5.6714334528059102E-2</v>
      </c>
      <c r="I83" s="115">
        <f t="shared" ref="I83:I85" si="1">H$52</f>
        <v>0.30269999999999997</v>
      </c>
      <c r="J83" s="116">
        <f>H83*(1+I83)</f>
        <v>7.3881763589702595E-2</v>
      </c>
      <c r="K83" s="122">
        <v>0</v>
      </c>
      <c r="N83" s="262">
        <f>IF($K83=0,$J83,0)</f>
        <v>7.3881763589702595E-2</v>
      </c>
      <c r="O83" s="263">
        <f>IF($K83=1,$J83,0)</f>
        <v>0</v>
      </c>
      <c r="P83" s="263">
        <f>IF($K83=2,$J83,0)</f>
        <v>0</v>
      </c>
      <c r="Q83" s="264">
        <f>IF($K83=3,$J83,0)</f>
        <v>0</v>
      </c>
    </row>
    <row r="84" spans="1:17" x14ac:dyDescent="0.45">
      <c r="A84" s="121"/>
      <c r="B84" s="81" t="s">
        <v>53</v>
      </c>
      <c r="C84" s="81"/>
      <c r="D84" s="81"/>
      <c r="E84" s="81"/>
      <c r="F84" s="81"/>
      <c r="G84" s="117">
        <f>H70</f>
        <v>13.5</v>
      </c>
      <c r="H84" s="118">
        <f t="shared" ref="H84:H85" si="2">G84/G$80</f>
        <v>6.8702789551359902E-2</v>
      </c>
      <c r="I84" s="115">
        <f t="shared" si="1"/>
        <v>0.30269999999999997</v>
      </c>
      <c r="J84" s="116">
        <f t="shared" ref="J84:J85" si="3">H84*(1+I84)</f>
        <v>8.9499123948556539E-2</v>
      </c>
      <c r="K84" s="122">
        <v>0</v>
      </c>
      <c r="N84" s="265">
        <f t="shared" ref="N84:N122" si="4">IF($K84=0,$J84,0)</f>
        <v>8.9499123948556539E-2</v>
      </c>
      <c r="O84" s="266">
        <f t="shared" ref="O84:O122" si="5">IF($K84=1,$J84,0)</f>
        <v>0</v>
      </c>
      <c r="P84" s="266">
        <f t="shared" ref="P84:P122" si="6">IF($K84=2,$J84,0)</f>
        <v>0</v>
      </c>
      <c r="Q84" s="267">
        <f t="shared" ref="Q84:Q122" si="7">IF($K84=3,$J84,0)</f>
        <v>0</v>
      </c>
    </row>
    <row r="85" spans="1:17" x14ac:dyDescent="0.45">
      <c r="A85" s="121"/>
      <c r="B85" s="83" t="s">
        <v>54</v>
      </c>
      <c r="C85" s="81"/>
      <c r="D85" s="81"/>
      <c r="E85" s="81"/>
      <c r="F85" s="81"/>
      <c r="G85" s="117">
        <f>H74</f>
        <v>7.5</v>
      </c>
      <c r="H85" s="118">
        <f t="shared" si="2"/>
        <v>3.8168216417422164E-2</v>
      </c>
      <c r="I85" s="115">
        <f t="shared" si="1"/>
        <v>0.30269999999999997</v>
      </c>
      <c r="J85" s="116">
        <f t="shared" si="3"/>
        <v>4.9721735526975855E-2</v>
      </c>
      <c r="K85" s="122">
        <v>0</v>
      </c>
      <c r="N85" s="265">
        <f t="shared" si="4"/>
        <v>4.9721735526975855E-2</v>
      </c>
      <c r="O85" s="266">
        <f t="shared" si="5"/>
        <v>0</v>
      </c>
      <c r="P85" s="266">
        <f t="shared" si="6"/>
        <v>0</v>
      </c>
      <c r="Q85" s="267">
        <f t="shared" si="7"/>
        <v>0</v>
      </c>
    </row>
    <row r="86" spans="1:17" x14ac:dyDescent="0.45">
      <c r="A86" s="121"/>
      <c r="B86" s="83" t="s">
        <v>186</v>
      </c>
      <c r="C86" s="81"/>
      <c r="D86" s="81"/>
      <c r="E86" s="81"/>
      <c r="F86" s="81"/>
      <c r="G86" s="117"/>
      <c r="H86" s="118"/>
      <c r="I86" s="115"/>
      <c r="J86" s="116"/>
      <c r="K86" s="122"/>
      <c r="N86" s="265">
        <f t="shared" si="4"/>
        <v>0</v>
      </c>
      <c r="O86" s="266">
        <f t="shared" si="5"/>
        <v>0</v>
      </c>
      <c r="P86" s="266">
        <f t="shared" si="6"/>
        <v>0</v>
      </c>
      <c r="Q86" s="267">
        <f t="shared" si="7"/>
        <v>0</v>
      </c>
    </row>
    <row r="87" spans="1:17" x14ac:dyDescent="0.45">
      <c r="A87" s="121"/>
      <c r="B87" s="81" t="s">
        <v>55</v>
      </c>
      <c r="C87" s="81"/>
      <c r="D87" s="81"/>
      <c r="E87" s="81"/>
      <c r="F87" s="81"/>
      <c r="G87" s="117"/>
      <c r="H87" s="118"/>
      <c r="I87" s="115"/>
      <c r="J87" s="119"/>
      <c r="K87" s="122"/>
      <c r="N87" s="265">
        <f t="shared" si="4"/>
        <v>0</v>
      </c>
      <c r="O87" s="266">
        <f t="shared" si="5"/>
        <v>0</v>
      </c>
      <c r="P87" s="266">
        <f t="shared" si="6"/>
        <v>0</v>
      </c>
      <c r="Q87" s="267">
        <f t="shared" si="7"/>
        <v>0</v>
      </c>
    </row>
    <row r="88" spans="1:17" x14ac:dyDescent="0.45">
      <c r="A88" s="120" t="s">
        <v>56</v>
      </c>
      <c r="B88" s="81"/>
      <c r="C88" s="81"/>
      <c r="D88" s="81"/>
      <c r="E88" s="81"/>
      <c r="F88" s="81"/>
      <c r="G88" s="117"/>
      <c r="H88" s="118"/>
      <c r="I88" s="115"/>
      <c r="J88" s="119"/>
      <c r="K88" s="122"/>
      <c r="N88" s="265">
        <f t="shared" si="4"/>
        <v>0</v>
      </c>
      <c r="O88" s="266">
        <f t="shared" si="5"/>
        <v>0</v>
      </c>
      <c r="P88" s="266">
        <f t="shared" si="6"/>
        <v>0</v>
      </c>
      <c r="Q88" s="267">
        <f t="shared" si="7"/>
        <v>0</v>
      </c>
    </row>
    <row r="89" spans="1:17" x14ac:dyDescent="0.45">
      <c r="A89" s="121"/>
      <c r="B89" s="108" t="s">
        <v>57</v>
      </c>
      <c r="C89" s="81"/>
      <c r="D89" s="81"/>
      <c r="E89" s="81"/>
      <c r="F89" s="81"/>
      <c r="G89" s="117"/>
      <c r="H89" s="118"/>
      <c r="I89" s="115"/>
      <c r="J89" s="119"/>
      <c r="K89" s="122"/>
      <c r="N89" s="265">
        <f t="shared" si="4"/>
        <v>0</v>
      </c>
      <c r="O89" s="266">
        <f t="shared" si="5"/>
        <v>0</v>
      </c>
      <c r="P89" s="266">
        <f t="shared" si="6"/>
        <v>0</v>
      </c>
      <c r="Q89" s="267">
        <f t="shared" si="7"/>
        <v>0</v>
      </c>
    </row>
    <row r="90" spans="1:17" x14ac:dyDescent="0.45">
      <c r="A90" s="121"/>
      <c r="B90" s="81" t="s">
        <v>58</v>
      </c>
      <c r="C90" s="81"/>
      <c r="D90" s="81"/>
      <c r="E90" s="117">
        <f>G63</f>
        <v>260.89285714285711</v>
      </c>
      <c r="F90" s="123" t="s">
        <v>2</v>
      </c>
      <c r="G90" s="60"/>
      <c r="H90" s="60"/>
      <c r="I90" s="115"/>
      <c r="J90" s="119"/>
      <c r="K90" s="122"/>
      <c r="N90" s="265">
        <f t="shared" si="4"/>
        <v>0</v>
      </c>
      <c r="O90" s="266">
        <f t="shared" si="5"/>
        <v>0</v>
      </c>
      <c r="P90" s="266">
        <f t="shared" si="6"/>
        <v>0</v>
      </c>
      <c r="Q90" s="267">
        <f t="shared" si="7"/>
        <v>0</v>
      </c>
    </row>
    <row r="91" spans="1:17" x14ac:dyDescent="0.45">
      <c r="A91" s="121"/>
      <c r="B91" s="81" t="s">
        <v>59</v>
      </c>
      <c r="C91" s="81"/>
      <c r="D91" s="81"/>
      <c r="E91" s="124">
        <f>-H67</f>
        <v>-25.75</v>
      </c>
      <c r="F91" s="125" t="s">
        <v>2</v>
      </c>
      <c r="G91" s="60"/>
      <c r="H91" s="60"/>
      <c r="I91" s="115"/>
      <c r="J91" s="119"/>
      <c r="K91" s="122"/>
      <c r="N91" s="265">
        <f t="shared" si="4"/>
        <v>0</v>
      </c>
      <c r="O91" s="266">
        <f t="shared" si="5"/>
        <v>0</v>
      </c>
      <c r="P91" s="266">
        <f t="shared" si="6"/>
        <v>0</v>
      </c>
      <c r="Q91" s="267">
        <f t="shared" si="7"/>
        <v>0</v>
      </c>
    </row>
    <row r="92" spans="1:17" x14ac:dyDescent="0.45">
      <c r="A92" s="121"/>
      <c r="B92" s="74"/>
      <c r="C92" s="74"/>
      <c r="D92" s="74"/>
      <c r="E92" s="124">
        <f>SUM(E90:E91)</f>
        <v>235.14285714285711</v>
      </c>
      <c r="F92" s="125" t="s">
        <v>2</v>
      </c>
      <c r="G92" s="60"/>
      <c r="H92" s="60"/>
      <c r="I92" s="115"/>
      <c r="J92" s="119"/>
      <c r="K92" s="122"/>
      <c r="N92" s="265">
        <f t="shared" si="4"/>
        <v>0</v>
      </c>
      <c r="O92" s="266">
        <f t="shared" si="5"/>
        <v>0</v>
      </c>
      <c r="P92" s="266">
        <f t="shared" si="6"/>
        <v>0</v>
      </c>
      <c r="Q92" s="267">
        <f t="shared" si="7"/>
        <v>0</v>
      </c>
    </row>
    <row r="93" spans="1:17" x14ac:dyDescent="0.45">
      <c r="A93" s="121"/>
      <c r="B93" s="81" t="s">
        <v>60</v>
      </c>
      <c r="C93" s="81"/>
      <c r="D93" s="81"/>
      <c r="E93" s="117">
        <f>E92/5</f>
        <v>47.028571428571425</v>
      </c>
      <c r="F93" s="123" t="s">
        <v>61</v>
      </c>
      <c r="G93" s="60"/>
      <c r="H93" s="60"/>
      <c r="I93" s="115"/>
      <c r="J93" s="119"/>
      <c r="K93" s="122"/>
      <c r="N93" s="265">
        <f t="shared" si="4"/>
        <v>0</v>
      </c>
      <c r="O93" s="266">
        <f t="shared" si="5"/>
        <v>0</v>
      </c>
      <c r="P93" s="266">
        <f t="shared" si="6"/>
        <v>0</v>
      </c>
      <c r="Q93" s="267">
        <f t="shared" si="7"/>
        <v>0</v>
      </c>
    </row>
    <row r="94" spans="1:17" x14ac:dyDescent="0.45">
      <c r="A94" s="121"/>
      <c r="B94" s="81" t="s">
        <v>62</v>
      </c>
      <c r="C94" s="81"/>
      <c r="D94" s="81"/>
      <c r="E94" s="117">
        <v>11.4</v>
      </c>
      <c r="F94" s="118" t="s">
        <v>63</v>
      </c>
      <c r="G94" s="60"/>
      <c r="H94" s="60"/>
      <c r="I94" s="115"/>
      <c r="J94" s="119"/>
      <c r="K94" s="122"/>
      <c r="N94" s="265">
        <f t="shared" si="4"/>
        <v>0</v>
      </c>
      <c r="O94" s="266">
        <f t="shared" si="5"/>
        <v>0</v>
      </c>
      <c r="P94" s="266">
        <f t="shared" si="6"/>
        <v>0</v>
      </c>
      <c r="Q94" s="267">
        <f t="shared" si="7"/>
        <v>0</v>
      </c>
    </row>
    <row r="95" spans="1:17" x14ac:dyDescent="0.45">
      <c r="A95" s="121"/>
      <c r="B95" s="74" t="s">
        <v>64</v>
      </c>
      <c r="C95" s="74"/>
      <c r="D95" s="74"/>
      <c r="E95" s="124">
        <v>1.2</v>
      </c>
      <c r="F95" s="126"/>
      <c r="G95" s="60"/>
      <c r="H95" s="60"/>
      <c r="I95" s="115"/>
      <c r="J95" s="119"/>
      <c r="K95" s="122"/>
      <c r="N95" s="265">
        <f t="shared" si="4"/>
        <v>0</v>
      </c>
      <c r="O95" s="266">
        <f t="shared" si="5"/>
        <v>0</v>
      </c>
      <c r="P95" s="266">
        <f t="shared" si="6"/>
        <v>0</v>
      </c>
      <c r="Q95" s="267">
        <f t="shared" si="7"/>
        <v>0</v>
      </c>
    </row>
    <row r="96" spans="1:17" x14ac:dyDescent="0.45">
      <c r="A96" s="121"/>
      <c r="B96" s="83" t="s">
        <v>65</v>
      </c>
      <c r="C96" s="81"/>
      <c r="D96" s="81"/>
      <c r="E96" s="117">
        <f>E93*E94*E95</f>
        <v>643.35085714285708</v>
      </c>
      <c r="F96" s="118" t="s">
        <v>63</v>
      </c>
      <c r="G96" s="60"/>
      <c r="H96" s="60"/>
      <c r="I96" s="115"/>
      <c r="J96" s="119"/>
      <c r="K96" s="122"/>
      <c r="N96" s="265">
        <f t="shared" si="4"/>
        <v>0</v>
      </c>
      <c r="O96" s="266">
        <f t="shared" si="5"/>
        <v>0</v>
      </c>
      <c r="P96" s="266">
        <f t="shared" si="6"/>
        <v>0</v>
      </c>
      <c r="Q96" s="267">
        <f t="shared" si="7"/>
        <v>0</v>
      </c>
    </row>
    <row r="97" spans="1:18" x14ac:dyDescent="0.45">
      <c r="A97" s="121"/>
      <c r="B97" s="83" t="s">
        <v>191</v>
      </c>
      <c r="C97" s="81"/>
      <c r="D97" s="319">
        <v>7.7</v>
      </c>
      <c r="E97" s="117">
        <f>E96/D97</f>
        <v>83.552059369202212</v>
      </c>
      <c r="F97" s="123" t="s">
        <v>2</v>
      </c>
      <c r="G97" s="127">
        <f>E97</f>
        <v>83.552059369202212</v>
      </c>
      <c r="H97" s="118">
        <f t="shared" ref="H97" si="8">G97/G$80</f>
        <v>0.42520441121666869</v>
      </c>
      <c r="I97" s="115"/>
      <c r="J97" s="116">
        <f t="shared" ref="J97" si="9">H97*(1+I97)</f>
        <v>0.42520441121666869</v>
      </c>
      <c r="K97" s="122">
        <v>3</v>
      </c>
      <c r="N97" s="265">
        <f t="shared" si="4"/>
        <v>0</v>
      </c>
      <c r="O97" s="266">
        <f t="shared" si="5"/>
        <v>0</v>
      </c>
      <c r="P97" s="266">
        <f t="shared" si="6"/>
        <v>0</v>
      </c>
      <c r="Q97" s="267">
        <f t="shared" si="7"/>
        <v>0.42520441121666869</v>
      </c>
    </row>
    <row r="98" spans="1:18" x14ac:dyDescent="0.45">
      <c r="A98" s="121"/>
      <c r="B98" s="83" t="s">
        <v>66</v>
      </c>
      <c r="C98" s="81"/>
      <c r="D98" s="81"/>
      <c r="F98" s="123"/>
      <c r="G98" s="127"/>
      <c r="H98" s="118"/>
      <c r="I98" s="115"/>
      <c r="J98" s="116"/>
      <c r="K98" s="122"/>
      <c r="N98" s="265">
        <f t="shared" si="4"/>
        <v>0</v>
      </c>
      <c r="O98" s="266">
        <f t="shared" si="5"/>
        <v>0</v>
      </c>
      <c r="P98" s="266">
        <f t="shared" si="6"/>
        <v>0</v>
      </c>
      <c r="Q98" s="267">
        <f t="shared" si="7"/>
        <v>0</v>
      </c>
    </row>
    <row r="99" spans="1:18" x14ac:dyDescent="0.45">
      <c r="A99" s="121"/>
      <c r="B99" s="128">
        <v>0.64934999999999998</v>
      </c>
      <c r="C99" s="129" t="s">
        <v>67</v>
      </c>
      <c r="D99" s="130">
        <f>H97</f>
        <v>0.42520441121666869</v>
      </c>
      <c r="E99" s="131" t="s">
        <v>68</v>
      </c>
      <c r="F99" s="132">
        <f>E67</f>
        <v>0.85</v>
      </c>
      <c r="H99" s="118">
        <f>B99*D99*F99</f>
        <v>0.23469051176001221</v>
      </c>
      <c r="I99" s="115">
        <f>(H52+H57)/2</f>
        <v>0.30019999999999997</v>
      </c>
      <c r="J99" s="116">
        <f>H99*(1+I99)</f>
        <v>0.30514460339036786</v>
      </c>
      <c r="K99" s="122">
        <v>3</v>
      </c>
      <c r="N99" s="265">
        <f t="shared" si="4"/>
        <v>0</v>
      </c>
      <c r="O99" s="266">
        <f t="shared" si="5"/>
        <v>0</v>
      </c>
      <c r="P99" s="266">
        <f t="shared" si="6"/>
        <v>0</v>
      </c>
      <c r="Q99" s="267">
        <f t="shared" si="7"/>
        <v>0.30514460339036786</v>
      </c>
    </row>
    <row r="100" spans="1:18" x14ac:dyDescent="0.45">
      <c r="A100" s="121"/>
      <c r="B100" s="83" t="s">
        <v>69</v>
      </c>
      <c r="C100" s="81"/>
      <c r="D100" s="81"/>
      <c r="F100" s="123"/>
      <c r="G100" s="133"/>
      <c r="H100" s="118"/>
      <c r="I100" s="115"/>
      <c r="J100" s="116"/>
      <c r="K100" s="122"/>
      <c r="N100" s="265">
        <f t="shared" si="4"/>
        <v>0</v>
      </c>
      <c r="O100" s="266">
        <f t="shared" si="5"/>
        <v>0</v>
      </c>
      <c r="P100" s="266">
        <f t="shared" si="6"/>
        <v>0</v>
      </c>
      <c r="Q100" s="267">
        <f t="shared" si="7"/>
        <v>0</v>
      </c>
    </row>
    <row r="101" spans="1:18" x14ac:dyDescent="0.45">
      <c r="A101" s="121"/>
      <c r="B101" s="128">
        <v>0.77922000000000002</v>
      </c>
      <c r="C101" s="129" t="s">
        <v>67</v>
      </c>
      <c r="D101" s="130">
        <f>H97</f>
        <v>0.42520441121666869</v>
      </c>
      <c r="E101" s="131" t="s">
        <v>68</v>
      </c>
      <c r="F101" s="132">
        <f>E68</f>
        <v>0.15000000000000002</v>
      </c>
      <c r="G101" s="133"/>
      <c r="H101" s="126">
        <f>B101*D101*F101</f>
        <v>4.9699167196237896E-2</v>
      </c>
      <c r="I101" s="115">
        <f>I99</f>
        <v>0.30019999999999997</v>
      </c>
      <c r="J101" s="116">
        <f>H101*(1+I101)</f>
        <v>6.4618857188548512E-2</v>
      </c>
      <c r="K101" s="122">
        <v>3</v>
      </c>
      <c r="N101" s="265">
        <f t="shared" si="4"/>
        <v>0</v>
      </c>
      <c r="O101" s="266">
        <f t="shared" si="5"/>
        <v>0</v>
      </c>
      <c r="P101" s="266">
        <f t="shared" si="6"/>
        <v>0</v>
      </c>
      <c r="Q101" s="267">
        <f t="shared" si="7"/>
        <v>6.4618857188548512E-2</v>
      </c>
    </row>
    <row r="102" spans="1:18" x14ac:dyDescent="0.45">
      <c r="A102" s="121"/>
      <c r="B102" s="83" t="s">
        <v>70</v>
      </c>
      <c r="C102" s="81"/>
      <c r="D102" s="81"/>
      <c r="E102" s="117"/>
      <c r="F102" s="123"/>
      <c r="G102" s="127"/>
      <c r="H102" s="118">
        <f>H99+H101</f>
        <v>0.28438967895625011</v>
      </c>
      <c r="I102" s="115">
        <v>0.30099999999999999</v>
      </c>
      <c r="J102" s="116">
        <f>-H102*(1+I102)</f>
        <v>-0.36999097232208139</v>
      </c>
      <c r="K102" s="122">
        <v>3</v>
      </c>
      <c r="N102" s="265">
        <f t="shared" si="4"/>
        <v>0</v>
      </c>
      <c r="O102" s="266">
        <f t="shared" si="5"/>
        <v>0</v>
      </c>
      <c r="P102" s="266">
        <f t="shared" si="6"/>
        <v>0</v>
      </c>
      <c r="Q102" s="267">
        <f t="shared" si="7"/>
        <v>-0.36999097232208139</v>
      </c>
    </row>
    <row r="103" spans="1:18" x14ac:dyDescent="0.45">
      <c r="A103" s="121"/>
      <c r="B103" s="108" t="s">
        <v>74</v>
      </c>
      <c r="C103" s="81"/>
      <c r="D103" s="81"/>
      <c r="E103" s="315" t="s">
        <v>73</v>
      </c>
      <c r="F103" s="81"/>
      <c r="G103" s="117"/>
      <c r="H103" s="118"/>
      <c r="I103" s="115"/>
      <c r="J103" s="119"/>
      <c r="K103" s="122"/>
      <c r="N103" s="265">
        <f t="shared" si="4"/>
        <v>0</v>
      </c>
      <c r="O103" s="266">
        <f t="shared" si="5"/>
        <v>0</v>
      </c>
      <c r="P103" s="266">
        <f t="shared" si="6"/>
        <v>0</v>
      </c>
      <c r="Q103" s="267">
        <f t="shared" si="7"/>
        <v>0</v>
      </c>
      <c r="R103" s="314" t="s">
        <v>185</v>
      </c>
    </row>
    <row r="104" spans="1:18" x14ac:dyDescent="0.45">
      <c r="A104" s="121"/>
      <c r="B104" s="74" t="s">
        <v>58</v>
      </c>
      <c r="C104" s="74"/>
      <c r="D104" s="74"/>
      <c r="E104" s="124">
        <f>IF(E103="Ja",G63,0)</f>
        <v>0</v>
      </c>
      <c r="F104" s="74" t="s">
        <v>2</v>
      </c>
      <c r="G104" s="117"/>
      <c r="H104" s="118"/>
      <c r="I104" s="115"/>
      <c r="J104" s="119"/>
      <c r="K104" s="122"/>
      <c r="N104" s="265">
        <f t="shared" si="4"/>
        <v>0</v>
      </c>
      <c r="O104" s="266">
        <f t="shared" si="5"/>
        <v>0</v>
      </c>
      <c r="P104" s="266">
        <f t="shared" si="6"/>
        <v>0</v>
      </c>
      <c r="Q104" s="267">
        <f t="shared" si="7"/>
        <v>0</v>
      </c>
    </row>
    <row r="105" spans="1:18" x14ac:dyDescent="0.45">
      <c r="A105" s="121"/>
      <c r="B105" s="81" t="s">
        <v>75</v>
      </c>
      <c r="C105" s="81"/>
      <c r="D105" s="81"/>
      <c r="E105" s="117">
        <f>E104/5</f>
        <v>0</v>
      </c>
      <c r="F105" s="81" t="s">
        <v>71</v>
      </c>
      <c r="G105" s="117"/>
      <c r="H105" s="118"/>
      <c r="I105" s="115"/>
      <c r="J105" s="119"/>
      <c r="K105" s="122"/>
      <c r="N105" s="265">
        <f t="shared" si="4"/>
        <v>0</v>
      </c>
      <c r="O105" s="266">
        <f t="shared" si="5"/>
        <v>0</v>
      </c>
      <c r="P105" s="266">
        <f t="shared" si="6"/>
        <v>0</v>
      </c>
      <c r="Q105" s="267">
        <f t="shared" si="7"/>
        <v>0</v>
      </c>
    </row>
    <row r="106" spans="1:18" x14ac:dyDescent="0.45">
      <c r="A106" s="121"/>
      <c r="B106" s="81" t="s">
        <v>62</v>
      </c>
      <c r="C106" s="81"/>
      <c r="D106" s="81"/>
      <c r="E106" s="117">
        <v>1.5</v>
      </c>
      <c r="F106" s="118" t="s">
        <v>63</v>
      </c>
      <c r="G106" s="117"/>
      <c r="H106" s="118"/>
      <c r="I106" s="115"/>
      <c r="J106" s="119"/>
      <c r="K106" s="122"/>
      <c r="N106" s="265">
        <f t="shared" si="4"/>
        <v>0</v>
      </c>
      <c r="O106" s="266">
        <f t="shared" si="5"/>
        <v>0</v>
      </c>
      <c r="P106" s="266">
        <f t="shared" si="6"/>
        <v>0</v>
      </c>
      <c r="Q106" s="267">
        <f t="shared" si="7"/>
        <v>0</v>
      </c>
    </row>
    <row r="107" spans="1:18" x14ac:dyDescent="0.45">
      <c r="A107" s="121"/>
      <c r="B107" s="74" t="s">
        <v>64</v>
      </c>
      <c r="C107" s="74"/>
      <c r="D107" s="74"/>
      <c r="E107" s="124">
        <v>1.2</v>
      </c>
      <c r="F107" s="126"/>
      <c r="G107" s="117"/>
      <c r="H107" s="118"/>
      <c r="I107" s="115"/>
      <c r="J107" s="119"/>
      <c r="K107" s="122"/>
      <c r="N107" s="265">
        <f t="shared" si="4"/>
        <v>0</v>
      </c>
      <c r="O107" s="266">
        <f t="shared" si="5"/>
        <v>0</v>
      </c>
      <c r="P107" s="266">
        <f t="shared" si="6"/>
        <v>0</v>
      </c>
      <c r="Q107" s="267">
        <f t="shared" si="7"/>
        <v>0</v>
      </c>
    </row>
    <row r="108" spans="1:18" x14ac:dyDescent="0.45">
      <c r="A108" s="121"/>
      <c r="B108" s="83" t="s">
        <v>65</v>
      </c>
      <c r="C108" s="81"/>
      <c r="D108" s="81"/>
      <c r="E108" s="117">
        <f>E105*E106*E107</f>
        <v>0</v>
      </c>
      <c r="F108" s="118" t="s">
        <v>63</v>
      </c>
      <c r="G108" s="117"/>
      <c r="H108" s="118"/>
      <c r="I108" s="115"/>
      <c r="J108" s="119"/>
      <c r="K108" s="122"/>
      <c r="N108" s="265">
        <f t="shared" si="4"/>
        <v>0</v>
      </c>
      <c r="O108" s="266">
        <f t="shared" si="5"/>
        <v>0</v>
      </c>
      <c r="P108" s="266">
        <f t="shared" si="6"/>
        <v>0</v>
      </c>
      <c r="Q108" s="267">
        <f t="shared" si="7"/>
        <v>0</v>
      </c>
    </row>
    <row r="109" spans="1:18" x14ac:dyDescent="0.45">
      <c r="A109" s="121"/>
      <c r="B109" s="81" t="str">
        <f>B97</f>
        <v>entspricht bei Std/Tag v.:</v>
      </c>
      <c r="C109" s="81"/>
      <c r="D109" s="319">
        <f>D97</f>
        <v>7.7</v>
      </c>
      <c r="E109" s="117">
        <f>E108/D109</f>
        <v>0</v>
      </c>
      <c r="F109" s="118" t="s">
        <v>2</v>
      </c>
      <c r="G109" s="127">
        <f>E109</f>
        <v>0</v>
      </c>
      <c r="H109" s="118">
        <f>G109/G$80</f>
        <v>0</v>
      </c>
      <c r="I109" s="115"/>
      <c r="J109" s="116">
        <f t="shared" ref="J109" si="10">H109*(1+I109)</f>
        <v>0</v>
      </c>
      <c r="K109" s="122">
        <v>3</v>
      </c>
      <c r="N109" s="265">
        <f t="shared" si="4"/>
        <v>0</v>
      </c>
      <c r="O109" s="266">
        <f t="shared" si="5"/>
        <v>0</v>
      </c>
      <c r="P109" s="266">
        <f t="shared" si="6"/>
        <v>0</v>
      </c>
      <c r="Q109" s="267">
        <f t="shared" si="7"/>
        <v>0</v>
      </c>
    </row>
    <row r="110" spans="1:18" x14ac:dyDescent="0.45">
      <c r="A110" s="121"/>
      <c r="B110" s="108" t="s">
        <v>76</v>
      </c>
      <c r="C110" s="60"/>
      <c r="D110" s="60"/>
      <c r="E110" s="60"/>
      <c r="F110" s="60"/>
      <c r="G110" s="60"/>
      <c r="H110" s="60"/>
      <c r="I110" s="115"/>
      <c r="J110" s="119"/>
      <c r="K110" s="122"/>
      <c r="N110" s="265">
        <f t="shared" si="4"/>
        <v>0</v>
      </c>
      <c r="O110" s="266">
        <f t="shared" si="5"/>
        <v>0</v>
      </c>
      <c r="P110" s="266">
        <f t="shared" si="6"/>
        <v>0</v>
      </c>
      <c r="Q110" s="267">
        <f t="shared" si="7"/>
        <v>0</v>
      </c>
    </row>
    <row r="111" spans="1:18" x14ac:dyDescent="0.45">
      <c r="A111" s="121"/>
      <c r="B111" s="81" t="s">
        <v>192</v>
      </c>
      <c r="C111" s="81"/>
      <c r="D111" s="81"/>
      <c r="E111" s="117">
        <f>34.86-8/12*H67/5</f>
        <v>31.426666666666666</v>
      </c>
      <c r="F111" s="81" t="s">
        <v>71</v>
      </c>
      <c r="G111" s="117"/>
      <c r="H111" s="118"/>
      <c r="I111" s="115"/>
      <c r="J111" s="119"/>
      <c r="K111" s="122"/>
      <c r="N111" s="265">
        <f t="shared" si="4"/>
        <v>0</v>
      </c>
      <c r="O111" s="266">
        <f t="shared" si="5"/>
        <v>0</v>
      </c>
      <c r="P111" s="266">
        <f t="shared" si="6"/>
        <v>0</v>
      </c>
      <c r="Q111" s="267">
        <f t="shared" si="7"/>
        <v>0</v>
      </c>
    </row>
    <row r="112" spans="1:18" x14ac:dyDescent="0.45">
      <c r="A112" s="121"/>
      <c r="B112" s="138" t="s">
        <v>137</v>
      </c>
      <c r="C112" s="74"/>
      <c r="D112" s="74"/>
      <c r="E112" s="124">
        <v>1.5</v>
      </c>
      <c r="F112" s="126" t="s">
        <v>63</v>
      </c>
      <c r="G112" s="117"/>
      <c r="H112" s="118"/>
      <c r="I112" s="115"/>
      <c r="J112" s="119"/>
      <c r="K112" s="122"/>
      <c r="N112" s="265">
        <f t="shared" si="4"/>
        <v>0</v>
      </c>
      <c r="O112" s="266">
        <f t="shared" si="5"/>
        <v>0</v>
      </c>
      <c r="P112" s="266">
        <f t="shared" si="6"/>
        <v>0</v>
      </c>
      <c r="Q112" s="267">
        <f t="shared" si="7"/>
        <v>0</v>
      </c>
    </row>
    <row r="113" spans="1:17" x14ac:dyDescent="0.45">
      <c r="A113" s="121"/>
      <c r="B113" s="83" t="s">
        <v>139</v>
      </c>
      <c r="C113" s="81"/>
      <c r="D113" s="81"/>
      <c r="E113" s="117">
        <f>E111*E112</f>
        <v>47.14</v>
      </c>
      <c r="F113" s="118" t="s">
        <v>63</v>
      </c>
      <c r="G113" s="117"/>
      <c r="H113" s="118"/>
      <c r="I113" s="115"/>
      <c r="J113" s="119"/>
      <c r="K113" s="122"/>
      <c r="N113" s="265">
        <f t="shared" si="4"/>
        <v>0</v>
      </c>
      <c r="O113" s="266">
        <f t="shared" si="5"/>
        <v>0</v>
      </c>
      <c r="P113" s="266">
        <f t="shared" si="6"/>
        <v>0</v>
      </c>
      <c r="Q113" s="267">
        <f t="shared" si="7"/>
        <v>0</v>
      </c>
    </row>
    <row r="114" spans="1:17" x14ac:dyDescent="0.45">
      <c r="A114" s="121"/>
      <c r="B114" s="81" t="s">
        <v>136</v>
      </c>
      <c r="C114" s="81"/>
      <c r="D114" s="81"/>
      <c r="E114" s="117">
        <f>E93-E111</f>
        <v>15.601904761904759</v>
      </c>
      <c r="F114" s="81" t="s">
        <v>71</v>
      </c>
      <c r="G114" s="117"/>
      <c r="H114" s="118"/>
      <c r="I114" s="115"/>
      <c r="J114" s="119"/>
      <c r="K114" s="122"/>
      <c r="N114" s="265">
        <f t="shared" si="4"/>
        <v>0</v>
      </c>
      <c r="O114" s="266">
        <f t="shared" si="5"/>
        <v>0</v>
      </c>
      <c r="P114" s="266">
        <f t="shared" si="6"/>
        <v>0</v>
      </c>
      <c r="Q114" s="267">
        <f t="shared" si="7"/>
        <v>0</v>
      </c>
    </row>
    <row r="115" spans="1:17" x14ac:dyDescent="0.45">
      <c r="A115" s="121"/>
      <c r="B115" s="74" t="s">
        <v>138</v>
      </c>
      <c r="C115" s="74"/>
      <c r="D115" s="74"/>
      <c r="E115" s="124">
        <v>0.4</v>
      </c>
      <c r="F115" s="126" t="s">
        <v>63</v>
      </c>
      <c r="G115" s="117"/>
      <c r="H115" s="118"/>
      <c r="I115" s="115"/>
      <c r="J115" s="119"/>
      <c r="K115" s="122"/>
      <c r="N115" s="265">
        <f t="shared" si="4"/>
        <v>0</v>
      </c>
      <c r="O115" s="266">
        <f t="shared" si="5"/>
        <v>0</v>
      </c>
      <c r="P115" s="266">
        <f t="shared" si="6"/>
        <v>0</v>
      </c>
      <c r="Q115" s="267">
        <f t="shared" si="7"/>
        <v>0</v>
      </c>
    </row>
    <row r="116" spans="1:17" x14ac:dyDescent="0.45">
      <c r="A116" s="121"/>
      <c r="B116" s="83" t="s">
        <v>139</v>
      </c>
      <c r="C116" s="81"/>
      <c r="D116" s="81"/>
      <c r="E116" s="117">
        <f>E114*E115</f>
        <v>6.2407619047619036</v>
      </c>
      <c r="F116" s="118" t="s">
        <v>63</v>
      </c>
      <c r="G116" s="117"/>
      <c r="H116" s="118"/>
      <c r="I116" s="115"/>
      <c r="J116" s="119"/>
      <c r="K116" s="122"/>
      <c r="N116" s="265">
        <f t="shared" si="4"/>
        <v>0</v>
      </c>
      <c r="O116" s="266">
        <f t="shared" si="5"/>
        <v>0</v>
      </c>
      <c r="P116" s="266">
        <f t="shared" si="6"/>
        <v>0</v>
      </c>
      <c r="Q116" s="267">
        <f t="shared" si="7"/>
        <v>0</v>
      </c>
    </row>
    <row r="117" spans="1:17" x14ac:dyDescent="0.45">
      <c r="A117" s="121"/>
      <c r="B117" s="83" t="s">
        <v>65</v>
      </c>
      <c r="C117" s="81"/>
      <c r="D117" s="81"/>
      <c r="E117" s="117">
        <f>E116+E113</f>
        <v>53.380761904761904</v>
      </c>
      <c r="F117" s="118" t="s">
        <v>63</v>
      </c>
      <c r="G117" s="117"/>
      <c r="H117" s="118"/>
      <c r="I117" s="115"/>
      <c r="J117" s="119"/>
      <c r="K117" s="122"/>
      <c r="N117" s="265">
        <f t="shared" si="4"/>
        <v>0</v>
      </c>
      <c r="O117" s="266">
        <f t="shared" si="5"/>
        <v>0</v>
      </c>
      <c r="P117" s="266">
        <f t="shared" si="6"/>
        <v>0</v>
      </c>
      <c r="Q117" s="267">
        <f t="shared" si="7"/>
        <v>0</v>
      </c>
    </row>
    <row r="118" spans="1:17" x14ac:dyDescent="0.45">
      <c r="A118" s="121"/>
      <c r="B118" s="81" t="str">
        <f>B109</f>
        <v>entspricht bei Std/Tag v.:</v>
      </c>
      <c r="C118" s="81"/>
      <c r="D118" s="319">
        <f>D109</f>
        <v>7.7</v>
      </c>
      <c r="E118" s="117">
        <f>E117/D118</f>
        <v>6.9325664811379095</v>
      </c>
      <c r="F118" s="118" t="s">
        <v>2</v>
      </c>
      <c r="G118" s="127">
        <f>E118</f>
        <v>6.9325664811379095</v>
      </c>
      <c r="H118" s="118">
        <f>G118/G$80</f>
        <v>3.5280493037365142E-2</v>
      </c>
      <c r="I118" s="115"/>
      <c r="J118" s="116">
        <f t="shared" ref="J118" si="11">H118*(1+I118)</f>
        <v>3.5280493037365142E-2</v>
      </c>
      <c r="K118" s="122">
        <v>3</v>
      </c>
      <c r="N118" s="265">
        <f t="shared" si="4"/>
        <v>0</v>
      </c>
      <c r="O118" s="266">
        <f t="shared" si="5"/>
        <v>0</v>
      </c>
      <c r="P118" s="266">
        <f t="shared" si="6"/>
        <v>0</v>
      </c>
      <c r="Q118" s="267">
        <f t="shared" si="7"/>
        <v>3.5280493037365142E-2</v>
      </c>
    </row>
    <row r="119" spans="1:17" s="137" customFormat="1" x14ac:dyDescent="0.45">
      <c r="A119" s="120" t="s">
        <v>77</v>
      </c>
      <c r="B119" s="107"/>
      <c r="C119" s="107"/>
      <c r="D119" s="107"/>
      <c r="E119" s="107"/>
      <c r="F119" s="107"/>
      <c r="G119" s="107"/>
      <c r="H119" s="107"/>
      <c r="I119" s="134"/>
      <c r="J119" s="135"/>
      <c r="K119" s="136"/>
      <c r="N119" s="265">
        <f t="shared" si="4"/>
        <v>0</v>
      </c>
      <c r="O119" s="266">
        <f t="shared" si="5"/>
        <v>0</v>
      </c>
      <c r="P119" s="266">
        <f t="shared" si="6"/>
        <v>0</v>
      </c>
      <c r="Q119" s="267">
        <f t="shared" si="7"/>
        <v>0</v>
      </c>
    </row>
    <row r="120" spans="1:17" x14ac:dyDescent="0.45">
      <c r="A120" s="121"/>
      <c r="B120" s="165" t="s">
        <v>187</v>
      </c>
      <c r="C120" s="7"/>
      <c r="D120" s="7"/>
      <c r="E120" s="365">
        <v>4.33</v>
      </c>
      <c r="F120" s="365"/>
      <c r="G120" s="127">
        <f>E120*5</f>
        <v>21.65</v>
      </c>
      <c r="H120" s="118">
        <f>G120/G$80</f>
        <v>0.11017891805829197</v>
      </c>
      <c r="I120" s="115">
        <f>H$57</f>
        <v>0.29769999999999996</v>
      </c>
      <c r="J120" s="116">
        <f t="shared" ref="J120" si="12">H120*(1+I120)</f>
        <v>0.14297918196424547</v>
      </c>
      <c r="K120" s="122">
        <v>3</v>
      </c>
      <c r="N120" s="265">
        <f t="shared" si="4"/>
        <v>0</v>
      </c>
      <c r="O120" s="266">
        <f t="shared" si="5"/>
        <v>0</v>
      </c>
      <c r="P120" s="266">
        <f t="shared" si="6"/>
        <v>0</v>
      </c>
      <c r="Q120" s="267">
        <f t="shared" si="7"/>
        <v>0.14297918196424547</v>
      </c>
    </row>
    <row r="121" spans="1:17" x14ac:dyDescent="0.45">
      <c r="A121" s="120" t="s">
        <v>78</v>
      </c>
      <c r="B121" s="60"/>
      <c r="C121" s="60"/>
      <c r="D121" s="60"/>
      <c r="E121" s="60"/>
      <c r="F121" s="60"/>
      <c r="G121" s="60"/>
      <c r="H121" s="60"/>
      <c r="I121" s="115"/>
      <c r="J121" s="119"/>
      <c r="K121" s="122"/>
      <c r="N121" s="265">
        <f t="shared" si="4"/>
        <v>0</v>
      </c>
      <c r="O121" s="266">
        <f t="shared" si="5"/>
        <v>0</v>
      </c>
      <c r="P121" s="266">
        <f t="shared" si="6"/>
        <v>0</v>
      </c>
      <c r="Q121" s="267">
        <f t="shared" si="7"/>
        <v>0</v>
      </c>
    </row>
    <row r="122" spans="1:17" ht="14.65" thickBot="1" x14ac:dyDescent="0.5">
      <c r="A122" s="140"/>
      <c r="B122" s="141" t="s">
        <v>193</v>
      </c>
      <c r="C122" s="142"/>
      <c r="D122" s="142"/>
      <c r="E122" s="142"/>
      <c r="F122" s="142"/>
      <c r="G122" s="142"/>
      <c r="H122" s="142"/>
      <c r="I122" s="143"/>
      <c r="J122" s="247">
        <v>0.02</v>
      </c>
      <c r="K122" s="271">
        <v>0</v>
      </c>
      <c r="N122" s="265">
        <f t="shared" si="4"/>
        <v>0.02</v>
      </c>
      <c r="O122" s="266">
        <f t="shared" si="5"/>
        <v>0</v>
      </c>
      <c r="P122" s="266">
        <f t="shared" si="6"/>
        <v>0</v>
      </c>
      <c r="Q122" s="267">
        <f t="shared" si="7"/>
        <v>0</v>
      </c>
    </row>
    <row r="123" spans="1:17" x14ac:dyDescent="0.45">
      <c r="A123" s="121" t="s">
        <v>79</v>
      </c>
      <c r="B123" s="60"/>
      <c r="C123" s="60"/>
      <c r="D123" s="60"/>
      <c r="E123" s="60"/>
      <c r="F123" s="60"/>
      <c r="G123" s="60"/>
      <c r="H123" s="60"/>
      <c r="I123" s="115"/>
      <c r="J123" s="116">
        <f>SUM(J80:J122)</f>
        <v>2.1390391975403493</v>
      </c>
      <c r="K123" s="122"/>
      <c r="N123" s="268">
        <f>SUM(N83:N122)</f>
        <v>0.23310262306523497</v>
      </c>
      <c r="O123" s="269">
        <f>SUM(O83:O122)</f>
        <v>0</v>
      </c>
      <c r="P123" s="269">
        <f>SUM(P83:P122)</f>
        <v>0</v>
      </c>
      <c r="Q123" s="270">
        <f>SUM(Q83:Q122)</f>
        <v>0.60323657447511436</v>
      </c>
    </row>
    <row r="124" spans="1:17" x14ac:dyDescent="0.45">
      <c r="A124" s="121" t="s">
        <v>80</v>
      </c>
      <c r="B124" s="60"/>
      <c r="C124" s="60"/>
      <c r="D124" s="60"/>
      <c r="E124" s="60"/>
      <c r="F124" s="60"/>
      <c r="G124" s="60"/>
      <c r="H124" s="60"/>
      <c r="I124" s="115"/>
      <c r="J124" s="116">
        <f>-100%</f>
        <v>-1</v>
      </c>
      <c r="K124" s="122"/>
    </row>
    <row r="125" spans="1:17" ht="14.65" thickBot="1" x14ac:dyDescent="0.5">
      <c r="A125" s="121" t="s">
        <v>81</v>
      </c>
      <c r="B125" s="142"/>
      <c r="C125" s="142"/>
      <c r="D125" s="142"/>
      <c r="E125" s="142"/>
      <c r="F125" s="142"/>
      <c r="G125" s="142"/>
      <c r="H125" s="142"/>
      <c r="I125" s="143"/>
      <c r="J125" s="144">
        <f>-H52</f>
        <v>-0.30269999999999997</v>
      </c>
      <c r="K125" s="122"/>
    </row>
    <row r="126" spans="1:17" x14ac:dyDescent="0.45">
      <c r="A126" s="67" t="s">
        <v>82</v>
      </c>
      <c r="B126" s="63"/>
      <c r="C126" s="63"/>
      <c r="D126" s="63"/>
      <c r="E126" s="63"/>
      <c r="F126" s="63"/>
      <c r="G126" s="63"/>
      <c r="H126" s="63"/>
      <c r="I126" s="145"/>
      <c r="J126" s="146">
        <f>SUM(J123:J125)</f>
        <v>0.83633919754034936</v>
      </c>
      <c r="K126" s="147"/>
    </row>
    <row r="127" spans="1:17" ht="14.65" thickBot="1" x14ac:dyDescent="0.5">
      <c r="A127" s="482"/>
      <c r="B127" s="482"/>
      <c r="C127" s="482"/>
      <c r="D127" s="482"/>
      <c r="E127" s="482"/>
      <c r="F127" s="482"/>
      <c r="G127" s="482"/>
      <c r="H127" s="482"/>
      <c r="I127" s="482"/>
      <c r="J127" s="482"/>
    </row>
    <row r="128" spans="1:17" x14ac:dyDescent="0.45">
      <c r="A128" s="483" t="s">
        <v>188</v>
      </c>
      <c r="B128" s="484"/>
      <c r="C128" s="484"/>
      <c r="D128" s="484"/>
      <c r="E128" s="484"/>
      <c r="F128" s="484"/>
      <c r="G128" s="484"/>
      <c r="H128" s="484"/>
      <c r="I128" s="484"/>
      <c r="J128" s="485"/>
    </row>
    <row r="129" spans="1:12" x14ac:dyDescent="0.45">
      <c r="A129" s="486" t="s">
        <v>83</v>
      </c>
      <c r="B129" s="487"/>
      <c r="C129" s="487"/>
      <c r="D129" s="487"/>
      <c r="E129" s="487"/>
      <c r="F129" s="487"/>
      <c r="G129" s="487"/>
      <c r="H129" s="488"/>
      <c r="I129" s="492" t="s">
        <v>84</v>
      </c>
      <c r="J129" s="494" t="s">
        <v>85</v>
      </c>
    </row>
    <row r="130" spans="1:12" s="148" customFormat="1" ht="14.65" thickBot="1" x14ac:dyDescent="0.5">
      <c r="A130" s="489"/>
      <c r="B130" s="490"/>
      <c r="C130" s="490"/>
      <c r="D130" s="490"/>
      <c r="E130" s="490"/>
      <c r="F130" s="490"/>
      <c r="G130" s="490"/>
      <c r="H130" s="491"/>
      <c r="I130" s="493"/>
      <c r="J130" s="495"/>
      <c r="L130"/>
    </row>
    <row r="131" spans="1:12" s="148" customFormat="1" x14ac:dyDescent="0.45">
      <c r="A131" s="276" t="s">
        <v>86</v>
      </c>
      <c r="B131"/>
      <c r="C131"/>
      <c r="D131"/>
      <c r="E131"/>
      <c r="F131"/>
      <c r="G131"/>
      <c r="H131"/>
      <c r="I131" s="150" t="s">
        <v>87</v>
      </c>
      <c r="J131" s="277">
        <f>N123</f>
        <v>0.23310262306523497</v>
      </c>
      <c r="L131"/>
    </row>
    <row r="132" spans="1:12" s="148" customFormat="1" x14ac:dyDescent="0.45">
      <c r="A132" s="276" t="s">
        <v>88</v>
      </c>
      <c r="B132"/>
      <c r="C132"/>
      <c r="D132"/>
      <c r="E132"/>
      <c r="F132"/>
      <c r="G132"/>
      <c r="H132"/>
      <c r="I132" s="150" t="s">
        <v>89</v>
      </c>
      <c r="J132" s="277">
        <f>O123</f>
        <v>0</v>
      </c>
      <c r="L132"/>
    </row>
    <row r="133" spans="1:12" s="148" customFormat="1" x14ac:dyDescent="0.45">
      <c r="A133" s="276" t="s">
        <v>90</v>
      </c>
      <c r="B133"/>
      <c r="C133"/>
      <c r="D133"/>
      <c r="E133"/>
      <c r="F133"/>
      <c r="G133"/>
      <c r="H133"/>
      <c r="I133" s="150" t="s">
        <v>91</v>
      </c>
      <c r="J133" s="277">
        <f>P123</f>
        <v>0</v>
      </c>
      <c r="L133"/>
    </row>
    <row r="134" spans="1:12" s="148" customFormat="1" ht="14.65" thickBot="1" x14ac:dyDescent="0.5">
      <c r="A134" s="278" t="s">
        <v>92</v>
      </c>
      <c r="B134" s="151"/>
      <c r="C134" s="151"/>
      <c r="D134" s="151"/>
      <c r="E134" s="151"/>
      <c r="F134" s="151"/>
      <c r="G134" s="151"/>
      <c r="H134" s="151"/>
      <c r="I134" s="152" t="s">
        <v>93</v>
      </c>
      <c r="J134" s="279">
        <f>Q123</f>
        <v>0.60323657447511436</v>
      </c>
      <c r="L134"/>
    </row>
    <row r="135" spans="1:12" s="148" customFormat="1" ht="14.65" thickBot="1" x14ac:dyDescent="0.5">
      <c r="A135" s="280" t="s">
        <v>23</v>
      </c>
      <c r="B135" s="281"/>
      <c r="C135" s="281"/>
      <c r="D135" s="281"/>
      <c r="E135" s="281"/>
      <c r="F135" s="281"/>
      <c r="G135" s="281"/>
      <c r="H135" s="281"/>
      <c r="I135" s="281"/>
      <c r="J135" s="282">
        <f>SUM(J131:J134)</f>
        <v>0.83633919754034936</v>
      </c>
      <c r="L135"/>
    </row>
    <row r="136" spans="1:12" x14ac:dyDescent="0.45">
      <c r="A136" s="472"/>
      <c r="B136" s="472"/>
      <c r="C136" s="472"/>
      <c r="D136" s="472"/>
      <c r="E136" s="472"/>
      <c r="F136" s="472"/>
      <c r="G136" s="472"/>
      <c r="H136" s="472"/>
      <c r="I136" s="472"/>
      <c r="J136" s="472"/>
    </row>
    <row r="137" spans="1:12" x14ac:dyDescent="0.45">
      <c r="A137" s="375" t="s">
        <v>117</v>
      </c>
      <c r="B137" s="376"/>
      <c r="C137" s="376"/>
      <c r="D137" s="376"/>
      <c r="E137" s="376"/>
      <c r="F137" s="376"/>
      <c r="G137" s="376"/>
      <c r="H137" s="376"/>
      <c r="I137" s="376"/>
      <c r="J137" s="377"/>
    </row>
    <row r="138" spans="1:12" s="148" customFormat="1" x14ac:dyDescent="0.45">
      <c r="A138" s="34" t="s">
        <v>25</v>
      </c>
      <c r="B138" s="35"/>
      <c r="C138" s="35"/>
      <c r="D138" s="35"/>
      <c r="E138" s="35"/>
      <c r="F138" s="35"/>
      <c r="G138" s="35"/>
      <c r="H138" s="35"/>
      <c r="I138" s="35"/>
      <c r="J138" s="36"/>
      <c r="L138"/>
    </row>
    <row r="139" spans="1:12" s="148" customFormat="1" ht="16.5" x14ac:dyDescent="0.5">
      <c r="A139" s="37" t="s">
        <v>26</v>
      </c>
      <c r="B139" s="38"/>
      <c r="C139" s="38"/>
      <c r="D139" s="209">
        <v>38.5</v>
      </c>
      <c r="E139" s="39" t="s">
        <v>27</v>
      </c>
      <c r="F139" s="153" t="s">
        <v>94</v>
      </c>
      <c r="G139" s="38"/>
      <c r="H139" s="38"/>
      <c r="I139" s="207">
        <v>10</v>
      </c>
      <c r="J139" s="39" t="s">
        <v>163</v>
      </c>
      <c r="L139"/>
    </row>
    <row r="140" spans="1:12" s="148" customFormat="1" ht="16.5" x14ac:dyDescent="0.5">
      <c r="A140" s="40" t="s">
        <v>131</v>
      </c>
      <c r="B140" s="41"/>
      <c r="C140" s="41"/>
      <c r="D140" s="210">
        <v>39.5</v>
      </c>
      <c r="E140" s="42" t="s">
        <v>27</v>
      </c>
      <c r="F140" s="154" t="s">
        <v>95</v>
      </c>
      <c r="G140" s="41"/>
      <c r="H140" s="41"/>
      <c r="I140" s="208">
        <v>12.5</v>
      </c>
      <c r="J140" s="42" t="s">
        <v>164</v>
      </c>
      <c r="L140"/>
    </row>
    <row r="141" spans="1:12" s="148" customFormat="1" x14ac:dyDescent="0.45">
      <c r="A141" s="40" t="s">
        <v>29</v>
      </c>
      <c r="B141" s="41"/>
      <c r="C141" s="41"/>
      <c r="D141" s="44">
        <f>D139/D140</f>
        <v>0.97468354430379744</v>
      </c>
      <c r="E141" s="42"/>
      <c r="F141" s="40" t="s">
        <v>30</v>
      </c>
      <c r="G141" s="41"/>
      <c r="H141" s="41"/>
      <c r="I141" s="44">
        <f>I139/I140</f>
        <v>0.8</v>
      </c>
      <c r="J141" s="42"/>
      <c r="L141"/>
    </row>
    <row r="143" spans="1:12" s="148" customFormat="1" x14ac:dyDescent="0.45">
      <c r="A143" s="378"/>
      <c r="B143" s="379"/>
      <c r="C143" s="380"/>
      <c r="D143" s="45" t="s">
        <v>31</v>
      </c>
      <c r="E143" s="45" t="s">
        <v>32</v>
      </c>
      <c r="F143" s="45" t="s">
        <v>33</v>
      </c>
      <c r="G143" s="45" t="s">
        <v>34</v>
      </c>
      <c r="H143" s="46" t="s">
        <v>23</v>
      </c>
      <c r="I143"/>
      <c r="J143"/>
      <c r="L143"/>
    </row>
    <row r="144" spans="1:12" s="148" customFormat="1" x14ac:dyDescent="0.45">
      <c r="A144" s="381" t="s">
        <v>35</v>
      </c>
      <c r="B144" s="382"/>
      <c r="C144" s="383"/>
      <c r="D144" s="47">
        <f>J131</f>
        <v>0.23310262306523497</v>
      </c>
      <c r="E144" s="47">
        <f>J132</f>
        <v>0</v>
      </c>
      <c r="F144" s="47">
        <f>J133</f>
        <v>0</v>
      </c>
      <c r="G144" s="47">
        <f>J134</f>
        <v>0.60323657447511436</v>
      </c>
      <c r="H144" s="48">
        <f>SUM(D144:G144)</f>
        <v>0.83633919754034936</v>
      </c>
      <c r="I144"/>
      <c r="J144"/>
      <c r="L144"/>
    </row>
    <row r="145" spans="1:12" s="148" customFormat="1" x14ac:dyDescent="0.45">
      <c r="A145" s="473" t="s">
        <v>36</v>
      </c>
      <c r="B145" s="474"/>
      <c r="C145" s="475"/>
      <c r="D145" s="49"/>
      <c r="E145" s="50">
        <f>D141</f>
        <v>0.97468354430379744</v>
      </c>
      <c r="F145" s="49"/>
      <c r="G145" s="50">
        <f>D141</f>
        <v>0.97468354430379744</v>
      </c>
      <c r="H145" s="49"/>
      <c r="I145"/>
      <c r="J145"/>
      <c r="L145"/>
    </row>
    <row r="146" spans="1:12" ht="14.65" thickBot="1" x14ac:dyDescent="0.5">
      <c r="A146" s="384" t="s">
        <v>37</v>
      </c>
      <c r="B146" s="385"/>
      <c r="C146" s="386"/>
      <c r="D146" s="51"/>
      <c r="E146" s="51"/>
      <c r="F146" s="52">
        <f>I141</f>
        <v>0.8</v>
      </c>
      <c r="G146" s="52">
        <f>I141</f>
        <v>0.8</v>
      </c>
      <c r="H146" s="51"/>
    </row>
    <row r="147" spans="1:12" x14ac:dyDescent="0.45">
      <c r="A147" s="357" t="s">
        <v>38</v>
      </c>
      <c r="B147" s="358"/>
      <c r="C147" s="359"/>
      <c r="D147" s="53">
        <f>D144</f>
        <v>0.23310262306523497</v>
      </c>
      <c r="E147" s="53">
        <f>E144*E145</f>
        <v>0</v>
      </c>
      <c r="F147" s="53">
        <f>F144*F146</f>
        <v>0</v>
      </c>
      <c r="G147" s="53">
        <f>G144*G145*G146</f>
        <v>0.47037180997046896</v>
      </c>
      <c r="H147" s="54">
        <f>SUM(D147:G147)</f>
        <v>0.70347443303570389</v>
      </c>
    </row>
    <row r="148" spans="1:12" ht="15.75" x14ac:dyDescent="0.45">
      <c r="A148" s="177" t="s">
        <v>39</v>
      </c>
      <c r="B148" s="55"/>
      <c r="C148" s="55"/>
      <c r="D148" s="56"/>
      <c r="E148" s="57"/>
      <c r="F148" s="56"/>
      <c r="G148" s="56"/>
      <c r="H148" s="58">
        <f>SUM(H147:H147)</f>
        <v>0.70347443303570389</v>
      </c>
    </row>
    <row r="150" spans="1:12" ht="14.25" customHeight="1" x14ac:dyDescent="0.45">
      <c r="A150" s="348" t="s">
        <v>145</v>
      </c>
      <c r="B150" s="349"/>
      <c r="C150" s="349"/>
      <c r="D150" s="349"/>
      <c r="E150" s="349"/>
      <c r="F150" s="349"/>
      <c r="G150" s="349"/>
      <c r="H150" s="349"/>
      <c r="I150" s="350"/>
    </row>
    <row r="151" spans="1:12" x14ac:dyDescent="0.45">
      <c r="A151" s="351"/>
      <c r="B151" s="352"/>
      <c r="C151" s="352"/>
      <c r="D151" s="352"/>
      <c r="E151" s="352"/>
      <c r="F151" s="352"/>
      <c r="G151" s="352"/>
      <c r="H151" s="352"/>
      <c r="I151" s="353"/>
    </row>
    <row r="152" spans="1:12" x14ac:dyDescent="0.45">
      <c r="A152" s="351"/>
      <c r="B152" s="352"/>
      <c r="C152" s="352"/>
      <c r="D152" s="352"/>
      <c r="E152" s="352"/>
      <c r="F152" s="352"/>
      <c r="G152" s="352"/>
      <c r="H152" s="352"/>
      <c r="I152" s="353"/>
    </row>
    <row r="153" spans="1:12" x14ac:dyDescent="0.45">
      <c r="A153" s="351"/>
      <c r="B153" s="352"/>
      <c r="C153" s="352"/>
      <c r="D153" s="352"/>
      <c r="E153" s="352"/>
      <c r="F153" s="352"/>
      <c r="G153" s="352"/>
      <c r="H153" s="352"/>
      <c r="I153" s="353"/>
    </row>
    <row r="154" spans="1:12" x14ac:dyDescent="0.45">
      <c r="A154" s="351"/>
      <c r="B154" s="352"/>
      <c r="C154" s="352"/>
      <c r="D154" s="352"/>
      <c r="E154" s="352"/>
      <c r="F154" s="352"/>
      <c r="G154" s="352"/>
      <c r="H154" s="352"/>
      <c r="I154" s="353"/>
    </row>
    <row r="155" spans="1:12" x14ac:dyDescent="0.45">
      <c r="A155" s="351"/>
      <c r="B155" s="352"/>
      <c r="C155" s="352"/>
      <c r="D155" s="352"/>
      <c r="E155" s="352"/>
      <c r="F155" s="352"/>
      <c r="G155" s="352"/>
      <c r="H155" s="352"/>
      <c r="I155" s="353"/>
    </row>
    <row r="156" spans="1:12" x14ac:dyDescent="0.45">
      <c r="A156" s="351"/>
      <c r="B156" s="352"/>
      <c r="C156" s="352"/>
      <c r="D156" s="352"/>
      <c r="E156" s="352"/>
      <c r="F156" s="352"/>
      <c r="G156" s="352"/>
      <c r="H156" s="352"/>
      <c r="I156" s="353"/>
    </row>
    <row r="157" spans="1:12" x14ac:dyDescent="0.45">
      <c r="A157" s="351"/>
      <c r="B157" s="352"/>
      <c r="C157" s="352"/>
      <c r="D157" s="352"/>
      <c r="E157" s="352"/>
      <c r="F157" s="352"/>
      <c r="G157" s="352"/>
      <c r="H157" s="352"/>
      <c r="I157" s="353"/>
    </row>
    <row r="158" spans="1:12" ht="18" x14ac:dyDescent="0.55000000000000004">
      <c r="A158" s="469" t="s">
        <v>144</v>
      </c>
      <c r="B158" s="470"/>
      <c r="C158" s="470"/>
      <c r="D158" s="470"/>
      <c r="E158" s="470"/>
      <c r="F158" s="470"/>
      <c r="G158" s="470"/>
      <c r="H158" s="470"/>
      <c r="I158" s="471"/>
    </row>
    <row r="160" spans="1:12" x14ac:dyDescent="0.45">
      <c r="K160"/>
      <c r="L160" s="148"/>
    </row>
    <row r="162" spans="1:9" x14ac:dyDescent="0.45">
      <c r="A162" s="37"/>
      <c r="B162" s="38"/>
      <c r="C162" s="38"/>
      <c r="D162" s="38"/>
      <c r="E162" s="333" t="s">
        <v>173</v>
      </c>
      <c r="F162" s="333"/>
      <c r="G162" s="333"/>
      <c r="H162" s="333"/>
      <c r="I162" s="334"/>
    </row>
    <row r="163" spans="1:9" x14ac:dyDescent="0.45">
      <c r="A163" s="149"/>
      <c r="E163" s="335"/>
      <c r="F163" s="335"/>
      <c r="G163" s="335"/>
      <c r="H163" s="335"/>
      <c r="I163" s="336"/>
    </row>
    <row r="164" spans="1:9" x14ac:dyDescent="0.45">
      <c r="A164" s="149"/>
      <c r="E164" s="335"/>
      <c r="F164" s="335"/>
      <c r="G164" s="335"/>
      <c r="H164" s="335"/>
      <c r="I164" s="336"/>
    </row>
    <row r="165" spans="1:9" x14ac:dyDescent="0.45">
      <c r="A165" s="149"/>
      <c r="I165" s="175"/>
    </row>
    <row r="166" spans="1:9" x14ac:dyDescent="0.45">
      <c r="A166" s="149"/>
      <c r="E166" s="335" t="s">
        <v>174</v>
      </c>
      <c r="F166" s="335"/>
      <c r="G166" s="335"/>
      <c r="H166" s="335"/>
      <c r="I166" s="336"/>
    </row>
    <row r="167" spans="1:9" x14ac:dyDescent="0.45">
      <c r="A167" s="149"/>
      <c r="E167" s="335"/>
      <c r="F167" s="335"/>
      <c r="G167" s="335"/>
      <c r="H167" s="335"/>
      <c r="I167" s="336"/>
    </row>
    <row r="168" spans="1:9" x14ac:dyDescent="0.45">
      <c r="A168" s="149"/>
      <c r="E168" s="335"/>
      <c r="F168" s="335"/>
      <c r="G168" s="335"/>
      <c r="H168" s="335"/>
      <c r="I168" s="336"/>
    </row>
    <row r="169" spans="1:9" x14ac:dyDescent="0.45">
      <c r="A169" s="149"/>
      <c r="I169" s="175"/>
    </row>
    <row r="170" spans="1:9" x14ac:dyDescent="0.45">
      <c r="A170" s="149"/>
      <c r="E170" s="335" t="s">
        <v>175</v>
      </c>
      <c r="F170" s="335"/>
      <c r="G170" s="335"/>
      <c r="H170" s="335"/>
      <c r="I170" s="336"/>
    </row>
    <row r="171" spans="1:9" x14ac:dyDescent="0.45">
      <c r="A171" s="149"/>
      <c r="E171" s="335"/>
      <c r="F171" s="335"/>
      <c r="G171" s="335"/>
      <c r="H171" s="335"/>
      <c r="I171" s="336"/>
    </row>
    <row r="172" spans="1:9" x14ac:dyDescent="0.45">
      <c r="A172" s="149"/>
      <c r="E172" s="335"/>
      <c r="F172" s="335"/>
      <c r="G172" s="335"/>
      <c r="H172" s="335"/>
      <c r="I172" s="336"/>
    </row>
    <row r="173" spans="1:9" ht="15.75" x14ac:dyDescent="0.5">
      <c r="A173" s="149"/>
      <c r="E173" s="337" t="s">
        <v>147</v>
      </c>
      <c r="F173" s="337"/>
      <c r="G173" s="337"/>
      <c r="H173" s="337"/>
      <c r="I173" s="338"/>
    </row>
    <row r="174" spans="1:9" x14ac:dyDescent="0.45">
      <c r="A174" s="149"/>
      <c r="E174" s="320" t="s">
        <v>142</v>
      </c>
      <c r="F174" s="320"/>
      <c r="G174" s="320"/>
      <c r="H174" s="320"/>
      <c r="I174" s="321"/>
    </row>
    <row r="175" spans="1:9" x14ac:dyDescent="0.45">
      <c r="A175" s="40"/>
      <c r="B175" s="41"/>
      <c r="C175" s="41"/>
      <c r="D175" s="41"/>
      <c r="E175" s="322"/>
      <c r="F175" s="322"/>
      <c r="G175" s="322"/>
      <c r="H175" s="322"/>
      <c r="I175" s="323"/>
    </row>
  </sheetData>
  <sheetProtection sheet="1" formatColumns="0" selectLockedCells="1"/>
  <mergeCells count="71">
    <mergeCell ref="A1:J1"/>
    <mergeCell ref="A2:J2"/>
    <mergeCell ref="A3:J3"/>
    <mergeCell ref="A7:J7"/>
    <mergeCell ref="A8:J8"/>
    <mergeCell ref="A9:J9"/>
    <mergeCell ref="A14:J14"/>
    <mergeCell ref="G15:H15"/>
    <mergeCell ref="I15:J15"/>
    <mergeCell ref="G16:H16"/>
    <mergeCell ref="I16:J16"/>
    <mergeCell ref="A41:F41"/>
    <mergeCell ref="A18:J19"/>
    <mergeCell ref="A20:J22"/>
    <mergeCell ref="A23:J25"/>
    <mergeCell ref="A26:J28"/>
    <mergeCell ref="A29:J31"/>
    <mergeCell ref="A32:J33"/>
    <mergeCell ref="A36:J36"/>
    <mergeCell ref="A37:H37"/>
    <mergeCell ref="A38:B38"/>
    <mergeCell ref="A39:F39"/>
    <mergeCell ref="A40:F40"/>
    <mergeCell ref="A54:G54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3:H53"/>
    <mergeCell ref="A76:H76"/>
    <mergeCell ref="A55:G55"/>
    <mergeCell ref="A56:F56"/>
    <mergeCell ref="A57:G57"/>
    <mergeCell ref="A60:F60"/>
    <mergeCell ref="H60:H61"/>
    <mergeCell ref="H64:H65"/>
    <mergeCell ref="C66:D66"/>
    <mergeCell ref="C67:D67"/>
    <mergeCell ref="H67:H68"/>
    <mergeCell ref="C68:D68"/>
    <mergeCell ref="H70:H71"/>
    <mergeCell ref="A146:C146"/>
    <mergeCell ref="A77:F77"/>
    <mergeCell ref="K77:K82"/>
    <mergeCell ref="A127:J127"/>
    <mergeCell ref="A128:J128"/>
    <mergeCell ref="A129:H130"/>
    <mergeCell ref="I129:I130"/>
    <mergeCell ref="J129:J130"/>
    <mergeCell ref="E173:I173"/>
    <mergeCell ref="E174:I175"/>
    <mergeCell ref="R1:V9"/>
    <mergeCell ref="E120:F120"/>
    <mergeCell ref="A4:J4"/>
    <mergeCell ref="A147:C147"/>
    <mergeCell ref="A150:I157"/>
    <mergeCell ref="A158:I158"/>
    <mergeCell ref="E162:I164"/>
    <mergeCell ref="E166:I168"/>
    <mergeCell ref="E170:I172"/>
    <mergeCell ref="A136:J136"/>
    <mergeCell ref="A137:J137"/>
    <mergeCell ref="A143:C143"/>
    <mergeCell ref="A144:C144"/>
    <mergeCell ref="A145:C145"/>
  </mergeCells>
  <conditionalFormatting sqref="A39:F51">
    <cfRule type="expression" dxfId="1" priority="2">
      <formula>$G39=$F$38</formula>
    </cfRule>
  </conditionalFormatting>
  <conditionalFormatting sqref="A56:G56">
    <cfRule type="expression" dxfId="0" priority="1">
      <formula>$A$56=0</formula>
    </cfRule>
  </conditionalFormatting>
  <dataValidations count="11">
    <dataValidation type="whole" allowBlank="1" showInputMessage="1" showErrorMessage="1" error="KZ kann nur 0, 1, 2 oder 3 sein!" sqref="K122" xr:uid="{A6F33569-05CD-4EE6-9BA7-F3C109D467B7}">
      <formula1>0</formula1>
      <formula2>3</formula2>
    </dataValidation>
    <dataValidation type="decimal" errorStyle="warning" allowBlank="1" showInputMessage="1" showErrorMessage="1" error="Wert ist unplausibel!" sqref="I139:I140" xr:uid="{DD288A84-ED33-4697-8F08-36315F1808A9}">
      <formula1>8</formula1>
      <formula2>20</formula2>
    </dataValidation>
    <dataValidation type="decimal" errorStyle="warning" allowBlank="1" showInputMessage="1" showErrorMessage="1" error="Wert ist unplausibel!" sqref="D139:D140" xr:uid="{1B78AACD-F826-4B49-948A-DAE08AC76962}">
      <formula1>30</formula1>
      <formula2>50</formula2>
    </dataValidation>
    <dataValidation type="decimal" errorStyle="warning" allowBlank="1" showInputMessage="1" showErrorMessage="1" error="Bitte Eingabe prüfen!" sqref="J122" xr:uid="{641605D5-F9E6-434E-8EDB-CA2F5810D122}">
      <formula1>-0.05</formula1>
      <formula2>0.07</formula2>
    </dataValidation>
    <dataValidation type="decimal" errorStyle="warning" allowBlank="1" showInputMessage="1" showErrorMessage="1" error="Wert muss negativ sein; über - 15 Tage ist unplausibel." sqref="G70:G71 G73:G74" xr:uid="{5A3E41BA-0060-45F1-B8CD-70CB3AFABE4B}">
      <formula1>-15</formula1>
      <formula2>0</formula2>
    </dataValidation>
    <dataValidation type="list" showInputMessage="1" showErrorMessage="1" sqref="G39:G51" xr:uid="{B3F920B4-CCAD-4FD5-A9FD-9AFFFB00F016}">
      <formula1>$E$38:$F$38</formula1>
    </dataValidation>
    <dataValidation type="decimal" errorStyle="warning" allowBlank="1" showInputMessage="1" showErrorMessage="1" error="Bitte Eingabewert prüfen!" sqref="H39:H51" xr:uid="{3581D84F-9B66-4BEA-9CBD-B58F81B6413C}">
      <formula1>0</formula1>
      <formula2>0.2</formula2>
    </dataValidation>
    <dataValidation type="date" operator="greaterThan" allowBlank="1" showInputMessage="1" showErrorMessage="1" sqref="A38:B38" xr:uid="{2948A514-FE03-4BF6-98E5-94AD8A9D1B2D}">
      <formula1>42005</formula1>
    </dataValidation>
    <dataValidation type="list" allowBlank="1" showInputMessage="1" showErrorMessage="1" sqref="E103" xr:uid="{5FB2A78A-B5EB-4701-823A-4B98AA77E30A}">
      <formula1>#REF!</formula1>
    </dataValidation>
    <dataValidation type="decimal" allowBlank="1" showInputMessage="1" showErrorMessage="1" sqref="E67" xr:uid="{A91273F8-9D9C-4669-A6D1-829668599AB1}">
      <formula1>0</formula1>
      <formula2>1</formula2>
    </dataValidation>
    <dataValidation type="decimal" errorStyle="warning" allowBlank="1" showInputMessage="1" showErrorMessage="1" error="Wert erscheint hoch, bzw darf NICHT größer 0 sein!" sqref="G65:G66" xr:uid="{39554ECA-E5CE-412A-A3C3-57E48829DE8F}">
      <formula1>-15</formula1>
      <formula2>0</formula2>
    </dataValidation>
  </dataValidations>
  <hyperlinks>
    <hyperlink ref="A158" r:id="rId1" xr:uid="{00DBBDBD-92D2-448C-A7F6-D574AE7D9A8B}"/>
    <hyperlink ref="E174" r:id="rId2" xr:uid="{008E6D91-4B0F-4764-B0B2-4AE7AE621A79}"/>
  </hyperlinks>
  <pageMargins left="0.7" right="0.7" top="0.75" bottom="0.75" header="0.3" footer="0.3"/>
  <pageSetup paperSize="9" orientation="portrait" r:id="rId3"/>
  <headerFooter>
    <oddFooter>&amp;LSeite &amp;P/&amp;N&amp;C&amp;"-,Fett"Personalnebenkosten&amp;"-,Standard"
Baugewerbe und Bauind.</oddFooter>
  </headerFooter>
  <rowBreaks count="3" manualBreakCount="3">
    <brk id="58" max="16383" man="1"/>
    <brk id="87" max="16383" man="1"/>
    <brk id="120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DPNK-Stamm</vt:lpstr>
      <vt:lpstr>Spengler ohneBUAG</vt:lpstr>
      <vt:lpstr>Spengler_mitBUAG</vt:lpstr>
      <vt:lpstr>'Spengler ohneBUAG'!Druckbereich</vt:lpstr>
      <vt:lpstr>Spengler_mitBUAG!Druckbereich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Umgelegte Lohnnebenkosten Bau</dc:title>
  <dc:creator/>
  <cp:keywords>Lohnnebenkosten, ÖNORM B 2061, K3-Blatt, Praktische Baukalkulation, Mittellohnpreis, Bruttomittellohnpreis</cp:keywords>
  <cp:lastModifiedBy/>
  <dcterms:created xsi:type="dcterms:W3CDTF">2015-06-05T18:19:34Z</dcterms:created>
  <dcterms:modified xsi:type="dcterms:W3CDTF">2025-01-14T12:31:40Z</dcterms:modified>
</cp:coreProperties>
</file>