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eminare\WEBINARE-YT\PL02 Preisumrechnung\"/>
    </mc:Choice>
  </mc:AlternateContent>
  <xr:revisionPtr revIDLastSave="0" documentId="13_ncr:1_{1E0F9C51-C880-4651-B822-412398766A21}" xr6:coauthVersionLast="36" xr6:coauthVersionMax="36" xr10:uidLastSave="{00000000-0000-0000-0000-000000000000}"/>
  <bookViews>
    <workbookView xWindow="0" yWindow="0" windowWidth="20520" windowHeight="9150" xr2:uid="{C6BE5A59-B00C-4992-BFFD-3D74B59B9F5E}"/>
  </bookViews>
  <sheets>
    <sheet name="Prozentrechnu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3" i="1" l="1"/>
  <c r="D114" i="1"/>
  <c r="F63" i="1"/>
  <c r="C156" i="1" l="1"/>
  <c r="D163" i="1" l="1"/>
  <c r="D162" i="1"/>
  <c r="D161" i="1"/>
  <c r="B156" i="1"/>
  <c r="D156" i="1"/>
  <c r="D155" i="1"/>
  <c r="D153" i="1"/>
  <c r="D154" i="1"/>
  <c r="D152" i="1"/>
  <c r="B145" i="1"/>
  <c r="G136" i="1"/>
  <c r="G135" i="1"/>
  <c r="G123" i="1"/>
  <c r="F125" i="1"/>
  <c r="F126" i="1"/>
  <c r="F127" i="1"/>
  <c r="F128" i="1"/>
  <c r="F129" i="1"/>
  <c r="F130" i="1"/>
  <c r="F131" i="1"/>
  <c r="F132" i="1"/>
  <c r="F133" i="1"/>
  <c r="F134" i="1"/>
  <c r="F135" i="1"/>
  <c r="F124" i="1"/>
  <c r="F123" i="1"/>
  <c r="E111" i="1"/>
  <c r="D111" i="1"/>
  <c r="D135" i="1" s="1"/>
  <c r="C92" i="1"/>
  <c r="C93" i="1"/>
  <c r="C94" i="1"/>
  <c r="C95" i="1"/>
  <c r="C96" i="1"/>
  <c r="D96" i="1" s="1"/>
  <c r="C91" i="1"/>
  <c r="D101" i="1"/>
  <c r="D100" i="1"/>
  <c r="G87" i="1"/>
  <c r="F66" i="1"/>
  <c r="G84" i="1"/>
  <c r="G81" i="1"/>
  <c r="F69" i="1"/>
  <c r="F51" i="1"/>
  <c r="F48" i="1"/>
  <c r="C25" i="1"/>
  <c r="D115" i="1" l="1"/>
  <c r="D119" i="1"/>
  <c r="D127" i="1"/>
  <c r="D126" i="1"/>
  <c r="D133" i="1"/>
  <c r="D128" i="1"/>
  <c r="D125" i="1"/>
  <c r="D132" i="1"/>
  <c r="D122" i="1"/>
  <c r="D131" i="1"/>
  <c r="D118" i="1"/>
  <c r="D129" i="1"/>
  <c r="D117" i="1"/>
  <c r="D121" i="1"/>
  <c r="E113" i="1"/>
  <c r="D130" i="1"/>
  <c r="D120" i="1"/>
  <c r="D134" i="1"/>
  <c r="E96" i="1"/>
  <c r="D124" i="1"/>
  <c r="D116" i="1"/>
  <c r="D112" i="1"/>
  <c r="D123" i="1"/>
  <c r="D92" i="1"/>
  <c r="E92" i="1" s="1"/>
  <c r="D91" i="1"/>
  <c r="E91" i="1" s="1"/>
  <c r="C21" i="1"/>
  <c r="K20" i="1" s="1"/>
  <c r="K26" i="1" s="1"/>
  <c r="E117" i="1" l="1"/>
  <c r="E122" i="1"/>
  <c r="E121" i="1"/>
  <c r="E118" i="1"/>
  <c r="E119" i="1"/>
  <c r="E112" i="1"/>
  <c r="E116" i="1"/>
  <c r="E123" i="1"/>
  <c r="E120" i="1"/>
  <c r="E115" i="1"/>
  <c r="E114" i="1"/>
  <c r="D93" i="1"/>
  <c r="E93" i="1" s="1"/>
  <c r="K23" i="1"/>
  <c r="D94" i="1" l="1"/>
  <c r="E94" i="1" s="1"/>
  <c r="D95" i="1" l="1"/>
  <c r="E95" i="1" s="1"/>
</calcChain>
</file>

<file path=xl/sharedStrings.xml><?xml version="1.0" encoding="utf-8"?>
<sst xmlns="http://schemas.openxmlformats.org/spreadsheetml/2006/main" count="125" uniqueCount="90">
  <si>
    <t>Prozentrechnung</t>
  </si>
  <si>
    <t>Prozentwert und Dezimalzahl</t>
  </si>
  <si>
    <t>G</t>
  </si>
  <si>
    <t>Grundwert</t>
  </si>
  <si>
    <t>Prozentsatz</t>
  </si>
  <si>
    <t>p%</t>
  </si>
  <si>
    <t>Prozentzahl</t>
  </si>
  <si>
    <t>Prozentwert</t>
  </si>
  <si>
    <t xml:space="preserve">Der Grundwert ist das Ganze auf den sich der Prozentsatz bezieht. </t>
  </si>
  <si>
    <t>Der Preisanteil Lohn beträgt 60%:</t>
  </si>
  <si>
    <t>G =</t>
  </si>
  <si>
    <t>Lohn</t>
  </si>
  <si>
    <t>W</t>
  </si>
  <si>
    <t>Die Zahl die den Anteil angibt.</t>
  </si>
  <si>
    <t>P</t>
  </si>
  <si>
    <t xml:space="preserve"> = Prozentsatz (p%)</t>
  </si>
  <si>
    <t>Frage: Worauf bezieht sich p%?</t>
  </si>
  <si>
    <t>Antwort: Auf das "Ganze" = L + Sonstiges</t>
  </si>
  <si>
    <t xml:space="preserve"> = Prozentwert (W)</t>
  </si>
  <si>
    <t>P =</t>
  </si>
  <si>
    <t>Prozentzahl (P)</t>
  </si>
  <si>
    <t>----- x 100 =</t>
  </si>
  <si>
    <t>www.bauwesen.at/yt</t>
  </si>
  <si>
    <t>Grundlagen - Interpretation - Irrtümer - Anwendung in der Bauwirtschaft</t>
  </si>
  <si>
    <t>Angabe 1:</t>
  </si>
  <si>
    <t>Angabe 2:</t>
  </si>
  <si>
    <t>L =</t>
  </si>
  <si>
    <t>W=</t>
  </si>
  <si>
    <t>G x P</t>
  </si>
  <si>
    <t>Preis = Preisanteil Lohn + Preisanteil Sonstiges</t>
  </si>
  <si>
    <t>-------- =</t>
  </si>
  <si>
    <t>P/100 ergibt die Dezimalzahl</t>
  </si>
  <si>
    <t>Preis Netto</t>
  </si>
  <si>
    <t>MwSt</t>
  </si>
  <si>
    <t>→</t>
  </si>
  <si>
    <t xml:space="preserve"> = MwSt</t>
  </si>
  <si>
    <t>(EXCEL rechnet mit Dezimalzahl!)</t>
  </si>
  <si>
    <t>Kosten</t>
  </si>
  <si>
    <t xml:space="preserve"> = GZ</t>
  </si>
  <si>
    <t>Gesamtzuschlag</t>
  </si>
  <si>
    <t>Baupreis (inkl GZ)</t>
  </si>
  <si>
    <t>Preis brutto (inkl MwSt)</t>
  </si>
  <si>
    <t>m3</t>
  </si>
  <si>
    <t xml:space="preserve"> = zusätzliches lose Material</t>
  </si>
  <si>
    <t>Verdichtungsgrad losen Materials</t>
  </si>
  <si>
    <t>Verdichtetes Volumen (Erdbau)</t>
  </si>
  <si>
    <t xml:space="preserve"> = Grundwert (G)</t>
  </si>
  <si>
    <t>Proz.zahl</t>
  </si>
  <si>
    <t>Preis netto</t>
  </si>
  <si>
    <t>MwSt "von oben"</t>
  </si>
  <si>
    <t>als % ↑ =</t>
  </si>
  <si>
    <t>als % ↓</t>
  </si>
  <si>
    <t>als % ↓ =</t>
  </si>
  <si>
    <t>als % ↑</t>
  </si>
  <si>
    <t>Umbasieren:</t>
  </si>
  <si>
    <t>GZ</t>
  </si>
  <si>
    <t>GZ-% "von oben"</t>
  </si>
  <si>
    <t>Gegebener Betrag = G</t>
  </si>
  <si>
    <t>Gegebener Betrag = G + P</t>
  </si>
  <si>
    <t>Gegebener Betrag = G - P</t>
  </si>
  <si>
    <t xml:space="preserve"> =p/(1+p)</t>
  </si>
  <si>
    <t xml:space="preserve"> =p/(1-p)</t>
  </si>
  <si>
    <t xml:space="preserve"> Erinnerung an die ÖNORM B 2061:1999</t>
  </si>
  <si>
    <t>Prozentuelle Differenz</t>
  </si>
  <si>
    <t>Ausgangswert (Basis) = Wo</t>
  </si>
  <si>
    <t>Neuer Wert  = Wi</t>
  </si>
  <si>
    <t>Monat</t>
  </si>
  <si>
    <t>Wert</t>
  </si>
  <si>
    <t>Basis</t>
  </si>
  <si>
    <t>SUMME</t>
  </si>
  <si>
    <t>Ermittlung der Gesamtveränderung</t>
  </si>
  <si>
    <t>Beispiel</t>
  </si>
  <si>
    <t>Auf die Basis kommt es an!</t>
  </si>
  <si>
    <t>Verkaufszahlen von Produkten</t>
  </si>
  <si>
    <t>Marke 1</t>
  </si>
  <si>
    <t>Marke 2</t>
  </si>
  <si>
    <t>Marke 3</t>
  </si>
  <si>
    <t>Veränderung</t>
  </si>
  <si>
    <t>Durchschnitt</t>
  </si>
  <si>
    <t>Durchschnittliche Verkaufspreise von Wohnungen</t>
  </si>
  <si>
    <t>Ort 1</t>
  </si>
  <si>
    <t>Ort 2</t>
  </si>
  <si>
    <t>Ort 3</t>
  </si>
  <si>
    <t>Basis Gesamtzuschlag</t>
  </si>
  <si>
    <t>ÖNORM B 2111:2007</t>
  </si>
  <si>
    <t>Basis bei der Ermittlung von Zuschlägen im Rahmen der Kostenrechnung</t>
  </si>
  <si>
    <t>1. Was ist die Basis?</t>
  </si>
  <si>
    <t>Siehe K3-Blatt, und danach die Frage exakt stellen.</t>
  </si>
  <si>
    <t>Eine Einführung von Univ.-Prof. (iR) Andreas Kropik</t>
  </si>
  <si>
    <t>Die Frage an die KoRe darf zB nicht lauten: Wie hoch ist der durchschnittliche Zuschlag für allgemeine Personalgemeinkosten?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</si>
</sst>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€&quot;\ #,##0.00"/>
    <numFmt numFmtId="165" formatCode="&quot;€&quot;\ #,##0"/>
    <numFmt numFmtId="166" formatCode="_-* #,##0_-;\-* #,##0_-;_-* &quot;-&quot;??_-;_-@_-"/>
    <numFmt numFmtId="167" formatCode="0.000%"/>
    <numFmt numFmtId="168" formatCode="_-* #,##0.000_-;\-* #,##0.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0"/>
      <name val="Calibri"/>
      <family val="2"/>
      <scheme val="minor"/>
    </font>
    <font>
      <strike/>
      <sz val="14"/>
      <color theme="1"/>
      <name val="Calibri"/>
      <family val="2"/>
      <scheme val="minor"/>
    </font>
    <font>
      <b/>
      <strike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1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2" fillId="0" borderId="0" xfId="0" applyFont="1"/>
    <xf numFmtId="164" fontId="2" fillId="0" borderId="0" xfId="0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left"/>
    </xf>
    <xf numFmtId="0" fontId="5" fillId="0" borderId="3" xfId="0" applyFont="1" applyBorder="1"/>
    <xf numFmtId="9" fontId="4" fillId="0" borderId="0" xfId="0" applyNumberFormat="1" applyFont="1"/>
    <xf numFmtId="43" fontId="4" fillId="0" borderId="0" xfId="1" applyFont="1"/>
    <xf numFmtId="0" fontId="5" fillId="0" borderId="4" xfId="0" applyFont="1" applyBorder="1"/>
    <xf numFmtId="0" fontId="5" fillId="0" borderId="0" xfId="0" applyFont="1" applyBorder="1"/>
    <xf numFmtId="0" fontId="5" fillId="0" borderId="0" xfId="0" quotePrefix="1" applyFont="1" applyBorder="1" applyAlignment="1">
      <alignment horizontal="left"/>
    </xf>
    <xf numFmtId="43" fontId="5" fillId="0" borderId="5" xfId="1" applyFont="1" applyBorder="1" applyAlignment="1"/>
    <xf numFmtId="164" fontId="4" fillId="0" borderId="0" xfId="0" applyNumberFormat="1" applyFont="1"/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8" fillId="0" borderId="0" xfId="0" applyFont="1"/>
    <xf numFmtId="165" fontId="4" fillId="0" borderId="0" xfId="0" applyNumberFormat="1" applyFont="1"/>
    <xf numFmtId="166" fontId="4" fillId="0" borderId="0" xfId="1" applyNumberFormat="1" applyFont="1"/>
    <xf numFmtId="0" fontId="5" fillId="3" borderId="12" xfId="0" applyFont="1" applyFill="1" applyBorder="1"/>
    <xf numFmtId="10" fontId="4" fillId="0" borderId="0" xfId="0" applyNumberFormat="1" applyFont="1"/>
    <xf numFmtId="10" fontId="4" fillId="0" borderId="0" xfId="2" applyNumberFormat="1" applyFont="1"/>
    <xf numFmtId="0" fontId="4" fillId="0" borderId="15" xfId="0" applyFont="1" applyBorder="1"/>
    <xf numFmtId="10" fontId="4" fillId="0" borderId="16" xfId="0" applyNumberFormat="1" applyFont="1" applyBorder="1"/>
    <xf numFmtId="10" fontId="4" fillId="0" borderId="18" xfId="0" applyNumberFormat="1" applyFont="1" applyBorder="1"/>
    <xf numFmtId="0" fontId="4" fillId="0" borderId="20" xfId="0" applyFont="1" applyBorder="1"/>
    <xf numFmtId="0" fontId="4" fillId="0" borderId="10" xfId="0" applyFont="1" applyBorder="1"/>
    <xf numFmtId="0" fontId="4" fillId="0" borderId="14" xfId="0" applyFont="1" applyBorder="1"/>
    <xf numFmtId="0" fontId="8" fillId="0" borderId="0" xfId="0" applyFont="1" applyBorder="1"/>
    <xf numFmtId="10" fontId="4" fillId="0" borderId="0" xfId="0" applyNumberFormat="1" applyFont="1" applyBorder="1"/>
    <xf numFmtId="0" fontId="8" fillId="0" borderId="17" xfId="0" applyFont="1" applyBorder="1"/>
    <xf numFmtId="0" fontId="8" fillId="0" borderId="19" xfId="0" applyFont="1" applyBorder="1"/>
    <xf numFmtId="10" fontId="4" fillId="0" borderId="19" xfId="0" applyNumberFormat="1" applyFont="1" applyBorder="1"/>
    <xf numFmtId="0" fontId="5" fillId="0" borderId="13" xfId="0" applyFont="1" applyBorder="1"/>
    <xf numFmtId="10" fontId="4" fillId="4" borderId="16" xfId="0" applyNumberFormat="1" applyFont="1" applyFill="1" applyBorder="1"/>
    <xf numFmtId="10" fontId="4" fillId="4" borderId="18" xfId="0" applyNumberFormat="1" applyFont="1" applyFill="1" applyBorder="1"/>
    <xf numFmtId="43" fontId="4" fillId="0" borderId="0" xfId="1" applyNumberFormat="1" applyFont="1"/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43" fontId="5" fillId="0" borderId="9" xfId="1" applyFont="1" applyBorder="1"/>
    <xf numFmtId="168" fontId="5" fillId="0" borderId="22" xfId="1" applyNumberFormat="1" applyFont="1" applyBorder="1"/>
    <xf numFmtId="168" fontId="5" fillId="0" borderId="23" xfId="1" applyNumberFormat="1" applyFont="1" applyBorder="1"/>
    <xf numFmtId="10" fontId="4" fillId="0" borderId="21" xfId="2" applyNumberFormat="1" applyFont="1" applyBorder="1"/>
    <xf numFmtId="10" fontId="4" fillId="0" borderId="22" xfId="2" applyNumberFormat="1" applyFont="1" applyBorder="1"/>
    <xf numFmtId="10" fontId="4" fillId="0" borderId="23" xfId="2" applyNumberFormat="1" applyFont="1" applyBorder="1"/>
    <xf numFmtId="43" fontId="4" fillId="0" borderId="21" xfId="0" applyNumberFormat="1" applyFont="1" applyBorder="1"/>
    <xf numFmtId="43" fontId="4" fillId="0" borderId="22" xfId="0" applyNumberFormat="1" applyFont="1" applyBorder="1"/>
    <xf numFmtId="43" fontId="4" fillId="0" borderId="23" xfId="0" applyNumberFormat="1" applyFont="1" applyBorder="1"/>
    <xf numFmtId="17" fontId="4" fillId="0" borderId="0" xfId="0" applyNumberFormat="1" applyFont="1"/>
    <xf numFmtId="0" fontId="4" fillId="4" borderId="0" xfId="0" applyFont="1" applyFill="1"/>
    <xf numFmtId="167" fontId="4" fillId="0" borderId="0" xfId="2" applyNumberFormat="1" applyFont="1"/>
    <xf numFmtId="167" fontId="2" fillId="0" borderId="0" xfId="2" applyNumberFormat="1" applyFont="1"/>
    <xf numFmtId="167" fontId="2" fillId="0" borderId="0" xfId="0" applyNumberFormat="1" applyFont="1"/>
    <xf numFmtId="167" fontId="5" fillId="5" borderId="0" xfId="2" applyNumberFormat="1" applyFont="1" applyFill="1"/>
    <xf numFmtId="0" fontId="10" fillId="0" borderId="0" xfId="0" applyFont="1"/>
    <xf numFmtId="167" fontId="11" fillId="5" borderId="0" xfId="0" applyNumberFormat="1" applyFont="1" applyFill="1"/>
    <xf numFmtId="10" fontId="5" fillId="0" borderId="0" xfId="2" applyNumberFormat="1" applyFont="1"/>
    <xf numFmtId="10" fontId="10" fillId="0" borderId="0" xfId="0" applyNumberFormat="1" applyFont="1"/>
    <xf numFmtId="10" fontId="5" fillId="0" borderId="7" xfId="2" applyNumberFormat="1" applyFont="1" applyBorder="1"/>
    <xf numFmtId="9" fontId="4" fillId="0" borderId="0" xfId="2" applyFont="1"/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3" applyFont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4" fillId="5" borderId="0" xfId="0" applyFont="1" applyFill="1"/>
  </cellXfs>
  <cellStyles count="4">
    <cellStyle name="Komma" xfId="1" builtinId="3"/>
    <cellStyle name="Link" xfId="3" builtinId="8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304798</xdr:colOff>
      <xdr:row>40</xdr:row>
      <xdr:rowOff>66675</xdr:rowOff>
    </xdr:from>
    <xdr:to>
      <xdr:col>5</xdr:col>
      <xdr:colOff>521926</xdr:colOff>
      <xdr:row>45</xdr:row>
      <xdr:rowOff>114300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A290D61-3BCE-42F9-9A4B-1B7C3109D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798" y="9210675"/>
          <a:ext cx="4574816" cy="1190625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31</xdr:row>
      <xdr:rowOff>88970</xdr:rowOff>
    </xdr:from>
    <xdr:to>
      <xdr:col>7</xdr:col>
      <xdr:colOff>354786</xdr:colOff>
      <xdr:row>38</xdr:row>
      <xdr:rowOff>51180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BEB18142-7014-437B-BDD7-A54111421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7175570"/>
          <a:ext cx="6212661" cy="156241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14289</xdr:colOff>
      <xdr:row>56</xdr:row>
      <xdr:rowOff>34648</xdr:rowOff>
    </xdr:from>
    <xdr:to>
      <xdr:col>5</xdr:col>
      <xdr:colOff>338139</xdr:colOff>
      <xdr:row>60</xdr:row>
      <xdr:rowOff>23609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8DE5157-0F8E-4FFC-A8E7-FBD728B7E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9" y="12150448"/>
          <a:ext cx="4681538" cy="903361"/>
        </a:xfrm>
        <a:prstGeom prst="rect">
          <a:avLst/>
        </a:prstGeom>
      </xdr:spPr>
    </xdr:pic>
    <xdr:clientData/>
  </xdr:twoCellAnchor>
  <xdr:twoCellAnchor editAs="oneCell">
    <xdr:from>
      <xdr:col>0</xdr:col>
      <xdr:colOff>119062</xdr:colOff>
      <xdr:row>73</xdr:row>
      <xdr:rowOff>96507</xdr:rowOff>
    </xdr:from>
    <xdr:to>
      <xdr:col>5</xdr:col>
      <xdr:colOff>466724</xdr:colOff>
      <xdr:row>78</xdr:row>
      <xdr:rowOff>4530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6A390A0-EB27-4294-81BF-5203B9C6B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062" y="16131845"/>
          <a:ext cx="4705350" cy="1051023"/>
        </a:xfrm>
        <a:prstGeom prst="rect">
          <a:avLst/>
        </a:prstGeom>
      </xdr:spPr>
    </xdr:pic>
    <xdr:clientData/>
  </xdr:twoCellAnchor>
  <xdr:twoCellAnchor editAs="oneCell">
    <xdr:from>
      <xdr:col>3</xdr:col>
      <xdr:colOff>842963</xdr:colOff>
      <xdr:row>103</xdr:row>
      <xdr:rowOff>147638</xdr:rowOff>
    </xdr:from>
    <xdr:to>
      <xdr:col>7</xdr:col>
      <xdr:colOff>71438</xdr:colOff>
      <xdr:row>107</xdr:row>
      <xdr:rowOff>164447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1F979B99-BF9B-4017-92FC-4F6D5B8A4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367088" y="23750588"/>
          <a:ext cx="2638425" cy="931209"/>
        </a:xfrm>
        <a:prstGeom prst="rect">
          <a:avLst/>
        </a:prstGeom>
      </xdr:spPr>
    </xdr:pic>
    <xdr:clientData/>
  </xdr:twoCellAnchor>
  <xdr:twoCellAnchor editAs="oneCell">
    <xdr:from>
      <xdr:col>0</xdr:col>
      <xdr:colOff>361950</xdr:colOff>
      <xdr:row>139</xdr:row>
      <xdr:rowOff>227408</xdr:rowOff>
    </xdr:from>
    <xdr:to>
      <xdr:col>6</xdr:col>
      <xdr:colOff>617315</xdr:colOff>
      <xdr:row>143</xdr:row>
      <xdr:rowOff>166401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7F634AF-6068-43E6-8001-15A8A4C5F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61950" y="32059958"/>
          <a:ext cx="5427440" cy="853393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166</xdr:row>
      <xdr:rowOff>107941</xdr:rowOff>
    </xdr:from>
    <xdr:to>
      <xdr:col>10</xdr:col>
      <xdr:colOff>965023</xdr:colOff>
      <xdr:row>177</xdr:row>
      <xdr:rowOff>204788</xdr:rowOff>
    </xdr:to>
    <xdr:pic>
      <xdr:nvPicPr>
        <xdr:cNvPr id="12" name="Grafik 11">
          <a:extLst>
            <a:ext uri="{FF2B5EF4-FFF2-40B4-BE49-F238E27FC236}">
              <a16:creationId xmlns:a16="http://schemas.microsoft.com/office/drawing/2014/main" id="{1BE1F2AA-A60B-4685-89FD-272F1C84A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8575" y="38112691"/>
          <a:ext cx="8656461" cy="2611447"/>
        </a:xfrm>
        <a:prstGeom prst="rect">
          <a:avLst/>
        </a:prstGeom>
      </xdr:spPr>
    </xdr:pic>
    <xdr:clientData/>
  </xdr:twoCellAnchor>
  <xdr:twoCellAnchor>
    <xdr:from>
      <xdr:col>7</xdr:col>
      <xdr:colOff>47625</xdr:colOff>
      <xdr:row>170</xdr:row>
      <xdr:rowOff>14288</xdr:rowOff>
    </xdr:from>
    <xdr:to>
      <xdr:col>9</xdr:col>
      <xdr:colOff>685799</xdr:colOff>
      <xdr:row>171</xdr:row>
      <xdr:rowOff>200026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CF3663A0-2BA8-4506-8E68-376DA712AFCC}"/>
            </a:ext>
          </a:extLst>
        </xdr:cNvPr>
        <xdr:cNvSpPr/>
      </xdr:nvSpPr>
      <xdr:spPr>
        <a:xfrm>
          <a:off x="5981700" y="38933438"/>
          <a:ext cx="1690687" cy="41433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8</xdr:col>
      <xdr:colOff>4762</xdr:colOff>
      <xdr:row>120</xdr:row>
      <xdr:rowOff>124716</xdr:rowOff>
    </xdr:from>
    <xdr:to>
      <xdr:col>14</xdr:col>
      <xdr:colOff>750905</xdr:colOff>
      <xdr:row>141</xdr:row>
      <xdr:rowOff>146184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3787D496-DE18-4E0E-AA94-CC5C089BB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00837" y="27613866"/>
          <a:ext cx="5213368" cy="4822068"/>
        </a:xfrm>
        <a:prstGeom prst="rect">
          <a:avLst/>
        </a:prstGeom>
      </xdr:spPr>
    </xdr:pic>
    <xdr:clientData/>
  </xdr:twoCellAnchor>
  <xdr:twoCellAnchor>
    <xdr:from>
      <xdr:col>9</xdr:col>
      <xdr:colOff>728662</xdr:colOff>
      <xdr:row>121</xdr:row>
      <xdr:rowOff>19050</xdr:rowOff>
    </xdr:from>
    <xdr:to>
      <xdr:col>11</xdr:col>
      <xdr:colOff>595313</xdr:colOff>
      <xdr:row>123</xdr:row>
      <xdr:rowOff>114300</xdr:rowOff>
    </xdr:to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4D782FF7-E6FD-4B6F-8656-60E7E7586B45}"/>
            </a:ext>
          </a:extLst>
        </xdr:cNvPr>
        <xdr:cNvSpPr/>
      </xdr:nvSpPr>
      <xdr:spPr>
        <a:xfrm>
          <a:off x="7715250" y="27736800"/>
          <a:ext cx="1757363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10</xdr:col>
      <xdr:colOff>1100137</xdr:colOff>
      <xdr:row>134</xdr:row>
      <xdr:rowOff>157163</xdr:rowOff>
    </xdr:from>
    <xdr:to>
      <xdr:col>13</xdr:col>
      <xdr:colOff>176213</xdr:colOff>
      <xdr:row>137</xdr:row>
      <xdr:rowOff>23813</xdr:rowOff>
    </xdr:to>
    <xdr:sp macro="" textlink="">
      <xdr:nvSpPr>
        <xdr:cNvPr id="18" name="Ellipse 17">
          <a:extLst>
            <a:ext uri="{FF2B5EF4-FFF2-40B4-BE49-F238E27FC236}">
              <a16:creationId xmlns:a16="http://schemas.microsoft.com/office/drawing/2014/main" id="{F17AF045-6983-4CA4-85D5-453D2FA27678}"/>
            </a:ext>
          </a:extLst>
        </xdr:cNvPr>
        <xdr:cNvSpPr/>
      </xdr:nvSpPr>
      <xdr:spPr>
        <a:xfrm>
          <a:off x="8820150" y="30846713"/>
          <a:ext cx="1757363" cy="552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>
    <xdr:from>
      <xdr:col>12</xdr:col>
      <xdr:colOff>163285</xdr:colOff>
      <xdr:row>138</xdr:row>
      <xdr:rowOff>183697</xdr:rowOff>
    </xdr:from>
    <xdr:to>
      <xdr:col>13</xdr:col>
      <xdr:colOff>149679</xdr:colOff>
      <xdr:row>140</xdr:row>
      <xdr:rowOff>34018</xdr:rowOff>
    </xdr:to>
    <xdr:sp macro="" textlink="">
      <xdr:nvSpPr>
        <xdr:cNvPr id="19" name="Ellipse 18">
          <a:extLst>
            <a:ext uri="{FF2B5EF4-FFF2-40B4-BE49-F238E27FC236}">
              <a16:creationId xmlns:a16="http://schemas.microsoft.com/office/drawing/2014/main" id="{D93A0165-9D4A-43DF-AEB7-118F3D030188}"/>
            </a:ext>
          </a:extLst>
        </xdr:cNvPr>
        <xdr:cNvSpPr/>
      </xdr:nvSpPr>
      <xdr:spPr>
        <a:xfrm>
          <a:off x="9803946" y="32106054"/>
          <a:ext cx="748394" cy="312964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AT" sz="1100"/>
        </a:p>
      </xdr:txBody>
    </xdr:sp>
    <xdr:clientData/>
  </xdr:twoCellAnchor>
  <xdr:twoCellAnchor editAs="oneCell">
    <xdr:from>
      <xdr:col>0</xdr:col>
      <xdr:colOff>638175</xdr:colOff>
      <xdr:row>186</xdr:row>
      <xdr:rowOff>122716</xdr:rowOff>
    </xdr:from>
    <xdr:to>
      <xdr:col>10</xdr:col>
      <xdr:colOff>174423</xdr:colOff>
      <xdr:row>192</xdr:row>
      <xdr:rowOff>147294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4CD7B8F8-E5C7-40A3-9E96-36C7A4CB4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38175" y="42699466"/>
          <a:ext cx="7256261" cy="1396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uwesen.at/y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1667-890E-4F03-9E78-E045D9B43E56}">
  <dimension ref="A1:K185"/>
  <sheetViews>
    <sheetView tabSelected="1" zoomScaleNormal="100" workbookViewId="0">
      <selection activeCell="D163" sqref="D163"/>
    </sheetView>
  </sheetViews>
  <sheetFormatPr baseColWidth="10" defaultRowHeight="18" x14ac:dyDescent="0.55000000000000004"/>
  <cols>
    <col min="1" max="2" width="10.6640625" style="1"/>
    <col min="3" max="3" width="14" style="1" bestFit="1" customWidth="1"/>
    <col min="4" max="4" width="13.9296875" style="1" bestFit="1" customWidth="1"/>
    <col min="5" max="5" width="11.73046875" style="1" customWidth="1"/>
    <col min="6" max="6" width="11.3984375" style="1" bestFit="1" customWidth="1"/>
    <col min="7" max="8" width="10.6640625" style="1"/>
    <col min="9" max="9" width="4.06640625" style="1" customWidth="1"/>
    <col min="10" max="10" width="10.265625" style="1" customWidth="1"/>
    <col min="11" max="11" width="16.19921875" style="1" customWidth="1"/>
    <col min="12" max="16384" width="10.6640625" style="1"/>
  </cols>
  <sheetData>
    <row r="1" spans="1:11" x14ac:dyDescent="0.55000000000000004">
      <c r="A1" s="76" t="s">
        <v>0</v>
      </c>
      <c r="B1" s="76"/>
      <c r="C1" s="76"/>
      <c r="D1" s="76"/>
      <c r="E1" s="76"/>
      <c r="F1" s="76"/>
      <c r="G1" s="76"/>
    </row>
    <row r="3" spans="1:11" x14ac:dyDescent="0.55000000000000004">
      <c r="A3" s="77" t="s">
        <v>88</v>
      </c>
      <c r="B3" s="77"/>
      <c r="C3" s="77"/>
      <c r="D3" s="77"/>
      <c r="E3" s="77"/>
      <c r="F3" s="77"/>
      <c r="G3" s="77"/>
      <c r="H3" s="77"/>
    </row>
    <row r="4" spans="1:11" x14ac:dyDescent="0.55000000000000004">
      <c r="A4" s="77" t="s">
        <v>23</v>
      </c>
      <c r="B4" s="77"/>
      <c r="C4" s="77"/>
      <c r="D4" s="77"/>
      <c r="E4" s="77"/>
      <c r="F4" s="77"/>
      <c r="G4" s="77"/>
      <c r="H4" s="77"/>
    </row>
    <row r="5" spans="1:11" x14ac:dyDescent="0.55000000000000004">
      <c r="A5" s="78" t="s">
        <v>22</v>
      </c>
      <c r="B5" s="78"/>
      <c r="C5" s="78"/>
      <c r="D5" s="78"/>
      <c r="E5" s="78"/>
      <c r="F5" s="78"/>
      <c r="G5" s="78"/>
      <c r="H5" s="78"/>
    </row>
    <row r="9" spans="1:11" x14ac:dyDescent="0.55000000000000004">
      <c r="B9" s="2" t="s">
        <v>2</v>
      </c>
      <c r="C9" s="1" t="s">
        <v>3</v>
      </c>
      <c r="E9" s="1" t="s">
        <v>8</v>
      </c>
    </row>
    <row r="10" spans="1:11" x14ac:dyDescent="0.55000000000000004">
      <c r="B10" s="6" t="s">
        <v>5</v>
      </c>
      <c r="C10" s="23" t="s">
        <v>4</v>
      </c>
    </row>
    <row r="11" spans="1:11" x14ac:dyDescent="0.55000000000000004">
      <c r="B11" s="17" t="s">
        <v>14</v>
      </c>
      <c r="C11" s="28" t="s">
        <v>6</v>
      </c>
    </row>
    <row r="12" spans="1:11" x14ac:dyDescent="0.55000000000000004">
      <c r="B12" s="2" t="s">
        <v>12</v>
      </c>
      <c r="C12" s="1" t="s">
        <v>7</v>
      </c>
      <c r="E12" s="1" t="s">
        <v>13</v>
      </c>
      <c r="K12" s="73"/>
    </row>
    <row r="13" spans="1:11" x14ac:dyDescent="0.55000000000000004">
      <c r="K13" s="10"/>
    </row>
    <row r="14" spans="1:11" x14ac:dyDescent="0.55000000000000004">
      <c r="A14" s="2"/>
      <c r="B14" s="2" t="s">
        <v>9</v>
      </c>
    </row>
    <row r="15" spans="1:11" x14ac:dyDescent="0.55000000000000004">
      <c r="A15" s="2"/>
      <c r="B15" s="3" t="s">
        <v>29</v>
      </c>
      <c r="K15" s="10"/>
    </row>
    <row r="16" spans="1:11" x14ac:dyDescent="0.55000000000000004">
      <c r="B16" s="1" t="s">
        <v>16</v>
      </c>
    </row>
    <row r="17" spans="1:11" x14ac:dyDescent="0.55000000000000004">
      <c r="B17" s="1" t="s">
        <v>17</v>
      </c>
    </row>
    <row r="18" spans="1:11" x14ac:dyDescent="0.55000000000000004">
      <c r="B18" s="4" t="s">
        <v>24</v>
      </c>
      <c r="C18" s="4"/>
    </row>
    <row r="19" spans="1:11" x14ac:dyDescent="0.55000000000000004">
      <c r="B19" s="4" t="s">
        <v>10</v>
      </c>
      <c r="C19" s="5">
        <v>100000</v>
      </c>
      <c r="G19" s="6"/>
      <c r="H19" s="7"/>
      <c r="I19" s="7"/>
      <c r="J19" s="8" t="s">
        <v>12</v>
      </c>
      <c r="K19" s="9"/>
    </row>
    <row r="20" spans="1:11" x14ac:dyDescent="0.55000000000000004">
      <c r="B20" s="1" t="s">
        <v>5</v>
      </c>
      <c r="C20" s="10">
        <v>0.6</v>
      </c>
      <c r="D20" s="1" t="s">
        <v>15</v>
      </c>
      <c r="F20" s="11"/>
      <c r="G20" s="12" t="s">
        <v>20</v>
      </c>
      <c r="H20" s="13"/>
      <c r="I20" s="13" t="s">
        <v>19</v>
      </c>
      <c r="J20" s="14" t="s">
        <v>21</v>
      </c>
      <c r="K20" s="15">
        <f>C21/C19*100</f>
        <v>60</v>
      </c>
    </row>
    <row r="21" spans="1:11" x14ac:dyDescent="0.55000000000000004">
      <c r="B21" s="1" t="s">
        <v>11</v>
      </c>
      <c r="C21" s="16">
        <f>C19*C20</f>
        <v>60000</v>
      </c>
      <c r="D21" s="1" t="s">
        <v>18</v>
      </c>
      <c r="G21" s="17"/>
      <c r="H21" s="18"/>
      <c r="I21" s="18"/>
      <c r="J21" s="19" t="s">
        <v>2</v>
      </c>
      <c r="K21" s="20"/>
    </row>
    <row r="22" spans="1:11" x14ac:dyDescent="0.55000000000000004">
      <c r="B22" s="4" t="s">
        <v>25</v>
      </c>
      <c r="C22" s="4"/>
      <c r="G22" s="21"/>
      <c r="H22" s="22"/>
      <c r="I22" s="7"/>
      <c r="J22" s="8" t="s">
        <v>12</v>
      </c>
      <c r="K22" s="23"/>
    </row>
    <row r="23" spans="1:11" x14ac:dyDescent="0.55000000000000004">
      <c r="B23" s="4" t="s">
        <v>26</v>
      </c>
      <c r="C23" s="5">
        <v>60000</v>
      </c>
      <c r="D23" s="1" t="s">
        <v>18</v>
      </c>
      <c r="G23" s="24"/>
      <c r="H23" s="25"/>
      <c r="I23" s="13" t="s">
        <v>10</v>
      </c>
      <c r="J23" s="14" t="s">
        <v>21</v>
      </c>
      <c r="K23" s="15">
        <f>C21/K20*100</f>
        <v>100000</v>
      </c>
    </row>
    <row r="24" spans="1:11" x14ac:dyDescent="0.55000000000000004">
      <c r="B24" s="1" t="s">
        <v>5</v>
      </c>
      <c r="C24" s="10">
        <v>0.6</v>
      </c>
      <c r="D24" s="1" t="s">
        <v>15</v>
      </c>
      <c r="G24" s="26"/>
      <c r="H24" s="27"/>
      <c r="I24" s="18"/>
      <c r="J24" s="19" t="s">
        <v>14</v>
      </c>
      <c r="K24" s="28"/>
    </row>
    <row r="25" spans="1:11" x14ac:dyDescent="0.55000000000000004">
      <c r="B25" s="1" t="s">
        <v>10</v>
      </c>
      <c r="C25" s="16">
        <f>C23/(C24)</f>
        <v>100000</v>
      </c>
      <c r="D25" s="1" t="s">
        <v>46</v>
      </c>
      <c r="G25" s="21"/>
      <c r="H25" s="22"/>
      <c r="I25" s="7"/>
      <c r="J25" s="8" t="s">
        <v>28</v>
      </c>
      <c r="K25" s="23"/>
    </row>
    <row r="26" spans="1:11" x14ac:dyDescent="0.55000000000000004">
      <c r="G26" s="24"/>
      <c r="H26" s="25"/>
      <c r="I26" s="13" t="s">
        <v>27</v>
      </c>
      <c r="J26" s="14" t="s">
        <v>30</v>
      </c>
      <c r="K26" s="15">
        <f>C19*K20/100</f>
        <v>60000</v>
      </c>
    </row>
    <row r="27" spans="1:11" x14ac:dyDescent="0.55000000000000004">
      <c r="G27" s="26"/>
      <c r="H27" s="27"/>
      <c r="I27" s="18"/>
      <c r="J27" s="19">
        <v>100</v>
      </c>
      <c r="K27" s="28"/>
    </row>
    <row r="29" spans="1:11" x14ac:dyDescent="0.55000000000000004">
      <c r="A29" s="2" t="s">
        <v>1</v>
      </c>
      <c r="D29" s="1" t="s">
        <v>31</v>
      </c>
    </row>
    <row r="39" spans="2:8" ht="18.399999999999999" thickBot="1" x14ac:dyDescent="0.6"/>
    <row r="40" spans="2:8" ht="18.399999999999999" thickBot="1" x14ac:dyDescent="0.6">
      <c r="B40" s="1" t="s">
        <v>57</v>
      </c>
      <c r="E40" s="74" t="s">
        <v>3</v>
      </c>
      <c r="F40" s="75"/>
      <c r="G40" s="79"/>
    </row>
    <row r="47" spans="2:8" x14ac:dyDescent="0.55000000000000004">
      <c r="B47" s="1" t="s">
        <v>32</v>
      </c>
      <c r="D47" s="16">
        <v>130</v>
      </c>
    </row>
    <row r="48" spans="2:8" x14ac:dyDescent="0.55000000000000004">
      <c r="B48" s="1" t="s">
        <v>33</v>
      </c>
      <c r="D48" s="10">
        <v>0.2</v>
      </c>
      <c r="E48" s="29" t="s">
        <v>34</v>
      </c>
      <c r="F48" s="16">
        <f>D47*D48</f>
        <v>26</v>
      </c>
      <c r="G48" s="1" t="s">
        <v>35</v>
      </c>
      <c r="H48" s="1" t="s">
        <v>36</v>
      </c>
    </row>
    <row r="50" spans="1:7" x14ac:dyDescent="0.55000000000000004">
      <c r="B50" s="1" t="s">
        <v>37</v>
      </c>
      <c r="D50" s="16">
        <v>100000</v>
      </c>
    </row>
    <row r="51" spans="1:7" x14ac:dyDescent="0.55000000000000004">
      <c r="B51" s="1" t="s">
        <v>39</v>
      </c>
      <c r="D51" s="10">
        <v>0.18</v>
      </c>
      <c r="E51" s="29" t="s">
        <v>34</v>
      </c>
      <c r="F51" s="30">
        <f>D50*D51</f>
        <v>18000</v>
      </c>
      <c r="G51" s="1" t="s">
        <v>38</v>
      </c>
    </row>
    <row r="53" spans="1:7" ht="18.399999999999999" thickBot="1" x14ac:dyDescent="0.6"/>
    <row r="54" spans="1:7" ht="18.399999999999999" thickBot="1" x14ac:dyDescent="0.6">
      <c r="A54" s="1" t="s">
        <v>58</v>
      </c>
      <c r="D54" s="74" t="s">
        <v>3</v>
      </c>
      <c r="E54" s="75"/>
      <c r="F54" s="75"/>
      <c r="G54" s="32" t="s">
        <v>47</v>
      </c>
    </row>
    <row r="62" spans="1:7" x14ac:dyDescent="0.55000000000000004">
      <c r="B62" s="1" t="s">
        <v>41</v>
      </c>
      <c r="D62" s="16">
        <v>150</v>
      </c>
    </row>
    <row r="63" spans="1:7" x14ac:dyDescent="0.55000000000000004">
      <c r="B63" s="1" t="s">
        <v>33</v>
      </c>
      <c r="D63" s="10">
        <v>0.2</v>
      </c>
      <c r="E63" s="29" t="s">
        <v>34</v>
      </c>
      <c r="F63" s="16">
        <f>(D62*D63)/(1+D63)</f>
        <v>25</v>
      </c>
      <c r="G63" s="1" t="s">
        <v>35</v>
      </c>
    </row>
    <row r="64" spans="1:7" x14ac:dyDescent="0.55000000000000004">
      <c r="D64" s="10"/>
      <c r="E64" s="29"/>
      <c r="F64" s="16"/>
    </row>
    <row r="65" spans="1:7" x14ac:dyDescent="0.55000000000000004">
      <c r="B65" s="1" t="s">
        <v>41</v>
      </c>
      <c r="D65" s="16">
        <v>156</v>
      </c>
    </row>
    <row r="66" spans="1:7" x14ac:dyDescent="0.55000000000000004">
      <c r="B66" s="1" t="s">
        <v>33</v>
      </c>
      <c r="D66" s="10">
        <v>0.2</v>
      </c>
      <c r="E66" s="29" t="s">
        <v>34</v>
      </c>
      <c r="F66" s="16">
        <f>(D65*D66)/(1+D66)</f>
        <v>26.000000000000004</v>
      </c>
      <c r="G66" s="1" t="s">
        <v>35</v>
      </c>
    </row>
    <row r="68" spans="1:7" x14ac:dyDescent="0.55000000000000004">
      <c r="B68" s="1" t="s">
        <v>40</v>
      </c>
      <c r="D68" s="16">
        <v>118000</v>
      </c>
    </row>
    <row r="69" spans="1:7" x14ac:dyDescent="0.55000000000000004">
      <c r="B69" s="1" t="s">
        <v>55</v>
      </c>
      <c r="D69" s="10">
        <v>0.18</v>
      </c>
      <c r="E69" s="29" t="s">
        <v>34</v>
      </c>
      <c r="F69" s="30">
        <f>(D68*D69)/(1+D69)</f>
        <v>18000</v>
      </c>
      <c r="G69" s="1" t="s">
        <v>38</v>
      </c>
    </row>
    <row r="70" spans="1:7" x14ac:dyDescent="0.55000000000000004">
      <c r="D70" s="10"/>
      <c r="E70" s="29"/>
      <c r="F70" s="30"/>
    </row>
    <row r="71" spans="1:7" ht="18.399999999999999" thickBot="1" x14ac:dyDescent="0.6">
      <c r="D71" s="10"/>
      <c r="E71" s="29"/>
      <c r="F71" s="30"/>
    </row>
    <row r="72" spans="1:7" ht="18.399999999999999" thickBot="1" x14ac:dyDescent="0.6">
      <c r="A72" s="1" t="s">
        <v>59</v>
      </c>
      <c r="D72" s="74" t="s">
        <v>3</v>
      </c>
      <c r="E72" s="75"/>
      <c r="F72" s="75"/>
    </row>
    <row r="73" spans="1:7" ht="18.399999999999999" thickBot="1" x14ac:dyDescent="0.6">
      <c r="D73" s="80"/>
      <c r="E73" s="80"/>
      <c r="F73" s="32" t="s">
        <v>47</v>
      </c>
    </row>
    <row r="80" spans="1:7" x14ac:dyDescent="0.55000000000000004">
      <c r="B80" s="1" t="s">
        <v>45</v>
      </c>
      <c r="E80" s="11">
        <v>1000</v>
      </c>
      <c r="F80" s="1" t="s">
        <v>42</v>
      </c>
    </row>
    <row r="81" spans="2:8" x14ac:dyDescent="0.55000000000000004">
      <c r="B81" s="1" t="s">
        <v>44</v>
      </c>
      <c r="E81" s="10">
        <v>0.2</v>
      </c>
      <c r="F81" s="29" t="s">
        <v>34</v>
      </c>
      <c r="G81" s="49">
        <f>(E80*E81)/(1-E81)</f>
        <v>250</v>
      </c>
      <c r="H81" s="1" t="s">
        <v>43</v>
      </c>
    </row>
    <row r="83" spans="2:8" x14ac:dyDescent="0.55000000000000004">
      <c r="B83" s="1" t="s">
        <v>48</v>
      </c>
      <c r="E83" s="16">
        <v>130</v>
      </c>
    </row>
    <row r="84" spans="2:8" x14ac:dyDescent="0.55000000000000004">
      <c r="B84" s="1" t="s">
        <v>49</v>
      </c>
      <c r="E84" s="33">
        <v>0.16669999999999999</v>
      </c>
      <c r="F84" s="29" t="s">
        <v>34</v>
      </c>
      <c r="G84" s="49">
        <f>(E83*E84)/(1-E84)</f>
        <v>26.006240249609981</v>
      </c>
      <c r="H84" s="1" t="s">
        <v>35</v>
      </c>
    </row>
    <row r="86" spans="2:8" x14ac:dyDescent="0.55000000000000004">
      <c r="B86" s="1" t="s">
        <v>37</v>
      </c>
      <c r="E86" s="30">
        <v>100000</v>
      </c>
    </row>
    <row r="87" spans="2:8" x14ac:dyDescent="0.55000000000000004">
      <c r="B87" s="1" t="s">
        <v>56</v>
      </c>
      <c r="E87" s="33">
        <v>0.1525</v>
      </c>
      <c r="F87" s="29" t="s">
        <v>34</v>
      </c>
      <c r="G87" s="31">
        <f>(E86*E87)/(1-E87)</f>
        <v>17994.100294985252</v>
      </c>
      <c r="H87" s="1" t="s">
        <v>38</v>
      </c>
    </row>
    <row r="89" spans="2:8" ht="18.399999999999999" thickBot="1" x14ac:dyDescent="0.6"/>
    <row r="90" spans="2:8" ht="18.399999999999999" thickBot="1" x14ac:dyDescent="0.6">
      <c r="B90" s="39"/>
      <c r="C90" s="53">
        <v>100</v>
      </c>
      <c r="D90" s="35"/>
    </row>
    <row r="91" spans="2:8" x14ac:dyDescent="0.55000000000000004">
      <c r="B91" s="36">
        <v>-0.01</v>
      </c>
      <c r="C91" s="54">
        <f>C$90*(1+B91)</f>
        <v>99</v>
      </c>
      <c r="D91" s="56">
        <f t="shared" ref="D91:D94" si="0">C$90/(C91)-1</f>
        <v>1.0101010101010166E-2</v>
      </c>
      <c r="E91" s="59">
        <f t="shared" ref="E91:E94" si="1">C91*(1+D91)</f>
        <v>100</v>
      </c>
    </row>
    <row r="92" spans="2:8" x14ac:dyDescent="0.55000000000000004">
      <c r="B92" s="36">
        <v>-0.1</v>
      </c>
      <c r="C92" s="54">
        <f t="shared" ref="C92:C96" si="2">C$90*(1+B92)</f>
        <v>90</v>
      </c>
      <c r="D92" s="57">
        <f t="shared" si="0"/>
        <v>0.11111111111111116</v>
      </c>
      <c r="E92" s="60">
        <f t="shared" si="1"/>
        <v>100</v>
      </c>
    </row>
    <row r="93" spans="2:8" x14ac:dyDescent="0.55000000000000004">
      <c r="B93" s="36">
        <v>-0.25</v>
      </c>
      <c r="C93" s="54">
        <f t="shared" si="2"/>
        <v>75</v>
      </c>
      <c r="D93" s="57">
        <f t="shared" si="0"/>
        <v>0.33333333333333326</v>
      </c>
      <c r="E93" s="60">
        <f t="shared" si="1"/>
        <v>100</v>
      </c>
    </row>
    <row r="94" spans="2:8" x14ac:dyDescent="0.55000000000000004">
      <c r="B94" s="36">
        <v>-0.5</v>
      </c>
      <c r="C94" s="54">
        <f t="shared" si="2"/>
        <v>50</v>
      </c>
      <c r="D94" s="57">
        <f t="shared" si="0"/>
        <v>1</v>
      </c>
      <c r="E94" s="60">
        <f t="shared" si="1"/>
        <v>100</v>
      </c>
    </row>
    <row r="95" spans="2:8" x14ac:dyDescent="0.55000000000000004">
      <c r="B95" s="36">
        <v>-0.75</v>
      </c>
      <c r="C95" s="54">
        <f t="shared" si="2"/>
        <v>25</v>
      </c>
      <c r="D95" s="57">
        <f>C$90/(C95)-1</f>
        <v>3</v>
      </c>
      <c r="E95" s="60">
        <f>C95*(1+D95)</f>
        <v>100</v>
      </c>
    </row>
    <row r="96" spans="2:8" ht="18.399999999999999" thickBot="1" x14ac:dyDescent="0.6">
      <c r="B96" s="37">
        <v>-0.99</v>
      </c>
      <c r="C96" s="55">
        <f t="shared" si="2"/>
        <v>1.0000000000000009</v>
      </c>
      <c r="D96" s="58">
        <f>C$90/(C96)-1</f>
        <v>98.999999999999915</v>
      </c>
      <c r="E96" s="61">
        <f>C96*(1+D96)</f>
        <v>100</v>
      </c>
    </row>
    <row r="98" spans="2:7" ht="18.399999999999999" thickBot="1" x14ac:dyDescent="0.6"/>
    <row r="99" spans="2:7" x14ac:dyDescent="0.55000000000000004">
      <c r="B99" s="46" t="s">
        <v>54</v>
      </c>
      <c r="C99" s="40"/>
      <c r="D99" s="40"/>
      <c r="E99" s="35"/>
      <c r="F99" s="50"/>
    </row>
    <row r="100" spans="2:7" x14ac:dyDescent="0.55000000000000004">
      <c r="B100" s="47">
        <v>0.2</v>
      </c>
      <c r="C100" s="41" t="s">
        <v>50</v>
      </c>
      <c r="D100" s="42">
        <f>B100/(1+B100)</f>
        <v>0.16666666666666669</v>
      </c>
      <c r="E100" s="43" t="s">
        <v>51</v>
      </c>
      <c r="F100" s="51" t="s">
        <v>60</v>
      </c>
    </row>
    <row r="101" spans="2:7" ht="18.399999999999999" thickBot="1" x14ac:dyDescent="0.6">
      <c r="B101" s="48">
        <v>0.16669999999999999</v>
      </c>
      <c r="C101" s="44" t="s">
        <v>52</v>
      </c>
      <c r="D101" s="45">
        <f>B101/(1-B101)</f>
        <v>0.20004800192007677</v>
      </c>
      <c r="E101" s="38" t="s">
        <v>53</v>
      </c>
      <c r="F101" s="52" t="s">
        <v>61</v>
      </c>
      <c r="G101" s="1" t="s">
        <v>62</v>
      </c>
    </row>
    <row r="104" spans="2:7" x14ac:dyDescent="0.55000000000000004">
      <c r="B104" s="4" t="s">
        <v>63</v>
      </c>
    </row>
    <row r="106" spans="2:7" x14ac:dyDescent="0.55000000000000004">
      <c r="B106" s="1" t="s">
        <v>64</v>
      </c>
    </row>
    <row r="107" spans="2:7" x14ac:dyDescent="0.55000000000000004">
      <c r="B107" s="1" t="s">
        <v>65</v>
      </c>
    </row>
    <row r="110" spans="2:7" x14ac:dyDescent="0.55000000000000004">
      <c r="B110" s="1" t="s">
        <v>66</v>
      </c>
      <c r="C110" s="1" t="s">
        <v>67</v>
      </c>
      <c r="D110" s="63" t="s">
        <v>68</v>
      </c>
      <c r="E110" s="63" t="s">
        <v>68</v>
      </c>
      <c r="F110" s="63" t="s">
        <v>68</v>
      </c>
    </row>
    <row r="111" spans="2:7" x14ac:dyDescent="0.55000000000000004">
      <c r="B111" s="62">
        <v>44927</v>
      </c>
      <c r="C111" s="1">
        <v>105</v>
      </c>
      <c r="D111" s="63">
        <f>$C111</f>
        <v>105</v>
      </c>
      <c r="E111" s="63">
        <f>$C111</f>
        <v>105</v>
      </c>
      <c r="F111" s="63"/>
    </row>
    <row r="112" spans="2:7" x14ac:dyDescent="0.55000000000000004">
      <c r="B112" s="62">
        <v>44958</v>
      </c>
      <c r="C112" s="1">
        <v>106</v>
      </c>
      <c r="D112" s="64">
        <f t="shared" ref="D112:D130" si="3">($C112-D$111)/D$111</f>
        <v>9.5238095238095247E-3</v>
      </c>
      <c r="E112" s="64">
        <f t="shared" ref="E112:E123" si="4">($C112-E$111)/E$111</f>
        <v>9.5238095238095247E-3</v>
      </c>
      <c r="F112" s="64"/>
    </row>
    <row r="113" spans="2:9" x14ac:dyDescent="0.55000000000000004">
      <c r="B113" s="62">
        <v>44986</v>
      </c>
      <c r="C113" s="1">
        <v>108</v>
      </c>
      <c r="D113" s="64">
        <f t="shared" si="3"/>
        <v>2.8571428571428571E-2</v>
      </c>
      <c r="E113" s="64">
        <f t="shared" si="4"/>
        <v>2.8571428571428571E-2</v>
      </c>
      <c r="F113" s="64"/>
    </row>
    <row r="114" spans="2:9" x14ac:dyDescent="0.55000000000000004">
      <c r="B114" s="62">
        <v>45017</v>
      </c>
      <c r="C114" s="1">
        <v>110</v>
      </c>
      <c r="D114" s="64">
        <f t="shared" si="3"/>
        <v>4.7619047619047616E-2</v>
      </c>
      <c r="E114" s="64">
        <f t="shared" si="4"/>
        <v>4.7619047619047616E-2</v>
      </c>
      <c r="F114" s="64"/>
    </row>
    <row r="115" spans="2:9" x14ac:dyDescent="0.55000000000000004">
      <c r="B115" s="62">
        <v>45047</v>
      </c>
      <c r="C115" s="1">
        <v>110</v>
      </c>
      <c r="D115" s="64">
        <f t="shared" si="3"/>
        <v>4.7619047619047616E-2</v>
      </c>
      <c r="E115" s="64">
        <f t="shared" si="4"/>
        <v>4.7619047619047616E-2</v>
      </c>
      <c r="F115" s="64"/>
    </row>
    <row r="116" spans="2:9" x14ac:dyDescent="0.55000000000000004">
      <c r="B116" s="62">
        <v>45078</v>
      </c>
      <c r="C116" s="1">
        <v>111</v>
      </c>
      <c r="D116" s="64">
        <f t="shared" si="3"/>
        <v>5.7142857142857141E-2</v>
      </c>
      <c r="E116" s="64">
        <f t="shared" si="4"/>
        <v>5.7142857142857141E-2</v>
      </c>
      <c r="F116" s="64"/>
    </row>
    <row r="117" spans="2:9" x14ac:dyDescent="0.55000000000000004">
      <c r="B117" s="62">
        <v>45108</v>
      </c>
      <c r="C117" s="1">
        <v>109</v>
      </c>
      <c r="D117" s="64">
        <f t="shared" si="3"/>
        <v>3.8095238095238099E-2</v>
      </c>
      <c r="E117" s="64">
        <f t="shared" si="4"/>
        <v>3.8095238095238099E-2</v>
      </c>
      <c r="F117" s="64"/>
    </row>
    <row r="118" spans="2:9" x14ac:dyDescent="0.55000000000000004">
      <c r="B118" s="62">
        <v>45139</v>
      </c>
      <c r="C118" s="1">
        <v>110</v>
      </c>
      <c r="D118" s="64">
        <f t="shared" si="3"/>
        <v>4.7619047619047616E-2</v>
      </c>
      <c r="E118" s="64">
        <f t="shared" si="4"/>
        <v>4.7619047619047616E-2</v>
      </c>
      <c r="F118" s="64"/>
    </row>
    <row r="119" spans="2:9" x14ac:dyDescent="0.55000000000000004">
      <c r="B119" s="62">
        <v>45170</v>
      </c>
      <c r="C119" s="1">
        <v>112</v>
      </c>
      <c r="D119" s="64">
        <f t="shared" si="3"/>
        <v>6.6666666666666666E-2</v>
      </c>
      <c r="E119" s="64">
        <f t="shared" si="4"/>
        <v>6.6666666666666666E-2</v>
      </c>
      <c r="F119" s="64"/>
    </row>
    <row r="120" spans="2:9" x14ac:dyDescent="0.55000000000000004">
      <c r="B120" s="62">
        <v>45200</v>
      </c>
      <c r="C120" s="1">
        <v>113</v>
      </c>
      <c r="D120" s="64">
        <f t="shared" si="3"/>
        <v>7.6190476190476197E-2</v>
      </c>
      <c r="E120" s="64">
        <f t="shared" si="4"/>
        <v>7.6190476190476197E-2</v>
      </c>
      <c r="F120" s="64"/>
      <c r="I120" s="1" t="s">
        <v>84</v>
      </c>
    </row>
    <row r="121" spans="2:9" x14ac:dyDescent="0.55000000000000004">
      <c r="B121" s="62">
        <v>45231</v>
      </c>
      <c r="C121" s="1">
        <v>114</v>
      </c>
      <c r="D121" s="64">
        <f t="shared" si="3"/>
        <v>8.5714285714285715E-2</v>
      </c>
      <c r="E121" s="64">
        <f t="shared" si="4"/>
        <v>8.5714285714285715E-2</v>
      </c>
      <c r="F121" s="64"/>
    </row>
    <row r="122" spans="2:9" x14ac:dyDescent="0.55000000000000004">
      <c r="B122" s="62">
        <v>45261</v>
      </c>
      <c r="C122" s="1">
        <v>115</v>
      </c>
      <c r="D122" s="64">
        <f t="shared" si="3"/>
        <v>9.5238095238095233E-2</v>
      </c>
      <c r="E122" s="64">
        <f t="shared" si="4"/>
        <v>9.5238095238095233E-2</v>
      </c>
      <c r="F122" s="64"/>
    </row>
    <row r="123" spans="2:9" x14ac:dyDescent="0.55000000000000004">
      <c r="B123" s="62">
        <v>45292</v>
      </c>
      <c r="C123" s="1">
        <v>116</v>
      </c>
      <c r="D123" s="64">
        <f t="shared" si="3"/>
        <v>0.10476190476190476</v>
      </c>
      <c r="E123" s="65">
        <f t="shared" si="4"/>
        <v>0.10476190476190476</v>
      </c>
      <c r="F123" s="63">
        <f>$C123</f>
        <v>116</v>
      </c>
      <c r="G123" s="66">
        <f>E123</f>
        <v>0.10476190476190476</v>
      </c>
    </row>
    <row r="124" spans="2:9" x14ac:dyDescent="0.55000000000000004">
      <c r="B124" s="62">
        <v>45323</v>
      </c>
      <c r="C124" s="1">
        <v>120</v>
      </c>
      <c r="D124" s="64">
        <f t="shared" si="3"/>
        <v>0.14285714285714285</v>
      </c>
      <c r="E124" s="64"/>
      <c r="F124" s="64">
        <f>($C124-F$123)/F$123</f>
        <v>3.4482758620689655E-2</v>
      </c>
    </row>
    <row r="125" spans="2:9" x14ac:dyDescent="0.55000000000000004">
      <c r="B125" s="62">
        <v>45352</v>
      </c>
      <c r="C125" s="1">
        <v>122</v>
      </c>
      <c r="D125" s="64">
        <f t="shared" si="3"/>
        <v>0.16190476190476191</v>
      </c>
      <c r="E125" s="64"/>
      <c r="F125" s="64">
        <f t="shared" ref="F125:F135" si="5">($C125-F$123)/F$123</f>
        <v>5.1724137931034482E-2</v>
      </c>
    </row>
    <row r="126" spans="2:9" x14ac:dyDescent="0.55000000000000004">
      <c r="B126" s="62">
        <v>45383</v>
      </c>
      <c r="C126" s="1">
        <v>124</v>
      </c>
      <c r="D126" s="64">
        <f t="shared" si="3"/>
        <v>0.18095238095238095</v>
      </c>
      <c r="E126" s="64"/>
      <c r="F126" s="64">
        <f t="shared" si="5"/>
        <v>6.8965517241379309E-2</v>
      </c>
    </row>
    <row r="127" spans="2:9" x14ac:dyDescent="0.55000000000000004">
      <c r="B127" s="62">
        <v>45413</v>
      </c>
      <c r="C127" s="1">
        <v>125</v>
      </c>
      <c r="D127" s="64">
        <f t="shared" si="3"/>
        <v>0.19047619047619047</v>
      </c>
      <c r="E127" s="64"/>
      <c r="F127" s="64">
        <f t="shared" si="5"/>
        <v>7.7586206896551727E-2</v>
      </c>
    </row>
    <row r="128" spans="2:9" x14ac:dyDescent="0.55000000000000004">
      <c r="B128" s="62">
        <v>45444</v>
      </c>
      <c r="C128" s="1">
        <v>126</v>
      </c>
      <c r="D128" s="64">
        <f t="shared" si="3"/>
        <v>0.2</v>
      </c>
      <c r="E128" s="64"/>
      <c r="F128" s="64">
        <f t="shared" si="5"/>
        <v>8.6206896551724144E-2</v>
      </c>
    </row>
    <row r="129" spans="1:7" x14ac:dyDescent="0.55000000000000004">
      <c r="B129" s="62">
        <v>45474</v>
      </c>
      <c r="C129" s="1">
        <v>130</v>
      </c>
      <c r="D129" s="64">
        <f t="shared" si="3"/>
        <v>0.23809523809523808</v>
      </c>
      <c r="E129" s="64"/>
      <c r="F129" s="64">
        <f t="shared" si="5"/>
        <v>0.1206896551724138</v>
      </c>
    </row>
    <row r="130" spans="1:7" x14ac:dyDescent="0.55000000000000004">
      <c r="B130" s="62">
        <v>45505</v>
      </c>
      <c r="C130" s="1">
        <v>131</v>
      </c>
      <c r="D130" s="64">
        <f t="shared" si="3"/>
        <v>0.24761904761904763</v>
      </c>
      <c r="E130" s="64"/>
      <c r="F130" s="64">
        <f t="shared" si="5"/>
        <v>0.12931034482758622</v>
      </c>
    </row>
    <row r="131" spans="1:7" x14ac:dyDescent="0.55000000000000004">
      <c r="B131" s="62">
        <v>45536</v>
      </c>
      <c r="C131" s="1">
        <v>131</v>
      </c>
      <c r="D131" s="64">
        <f t="shared" ref="D131:D135" si="6">($C131-D$111)/D$111</f>
        <v>0.24761904761904763</v>
      </c>
      <c r="E131" s="64"/>
      <c r="F131" s="64">
        <f t="shared" si="5"/>
        <v>0.12931034482758622</v>
      </c>
    </row>
    <row r="132" spans="1:7" x14ac:dyDescent="0.55000000000000004">
      <c r="B132" s="62">
        <v>45566</v>
      </c>
      <c r="C132" s="1">
        <v>132</v>
      </c>
      <c r="D132" s="64">
        <f t="shared" si="6"/>
        <v>0.25714285714285712</v>
      </c>
      <c r="E132" s="64"/>
      <c r="F132" s="64">
        <f t="shared" si="5"/>
        <v>0.13793103448275862</v>
      </c>
    </row>
    <row r="133" spans="1:7" x14ac:dyDescent="0.55000000000000004">
      <c r="B133" s="62">
        <v>45597</v>
      </c>
      <c r="C133" s="1">
        <v>134</v>
      </c>
      <c r="D133" s="64">
        <f t="shared" si="6"/>
        <v>0.27619047619047621</v>
      </c>
      <c r="E133" s="64"/>
      <c r="F133" s="64">
        <f t="shared" si="5"/>
        <v>0.15517241379310345</v>
      </c>
    </row>
    <row r="134" spans="1:7" x14ac:dyDescent="0.55000000000000004">
      <c r="B134" s="62">
        <v>45627</v>
      </c>
      <c r="C134" s="1">
        <v>135</v>
      </c>
      <c r="D134" s="64">
        <f t="shared" si="6"/>
        <v>0.2857142857142857</v>
      </c>
      <c r="E134" s="64"/>
      <c r="F134" s="64">
        <f t="shared" si="5"/>
        <v>0.16379310344827586</v>
      </c>
    </row>
    <row r="135" spans="1:7" x14ac:dyDescent="0.55000000000000004">
      <c r="B135" s="62">
        <v>45658</v>
      </c>
      <c r="C135" s="1">
        <v>136</v>
      </c>
      <c r="D135" s="67">
        <f t="shared" si="6"/>
        <v>0.29523809523809524</v>
      </c>
      <c r="E135" s="64"/>
      <c r="F135" s="65">
        <f t="shared" si="5"/>
        <v>0.17241379310344829</v>
      </c>
      <c r="G135" s="66">
        <f>F135</f>
        <v>0.17241379310344829</v>
      </c>
    </row>
    <row r="136" spans="1:7" x14ac:dyDescent="0.55000000000000004">
      <c r="B136" s="62"/>
      <c r="F136" s="68" t="s">
        <v>69</v>
      </c>
      <c r="G136" s="69">
        <f>G123+G135</f>
        <v>0.27717569786535307</v>
      </c>
    </row>
    <row r="137" spans="1:7" x14ac:dyDescent="0.55000000000000004">
      <c r="B137" s="62"/>
    </row>
    <row r="138" spans="1:7" x14ac:dyDescent="0.55000000000000004">
      <c r="A138" s="2" t="s">
        <v>70</v>
      </c>
    </row>
    <row r="145" spans="1:4" x14ac:dyDescent="0.55000000000000004">
      <c r="A145" s="1" t="s">
        <v>71</v>
      </c>
      <c r="B145" s="67">
        <f>(1+G123)*(1+G135)-1</f>
        <v>0.29523809523809552</v>
      </c>
    </row>
    <row r="147" spans="1:4" x14ac:dyDescent="0.55000000000000004">
      <c r="A147" s="4" t="s">
        <v>72</v>
      </c>
    </row>
    <row r="149" spans="1:4" x14ac:dyDescent="0.55000000000000004">
      <c r="A149" s="1" t="s">
        <v>73</v>
      </c>
    </row>
    <row r="151" spans="1:4" x14ac:dyDescent="0.55000000000000004">
      <c r="B151" s="1">
        <v>2023</v>
      </c>
      <c r="C151" s="1">
        <v>2024</v>
      </c>
      <c r="D151" s="2" t="s">
        <v>77</v>
      </c>
    </row>
    <row r="152" spans="1:4" x14ac:dyDescent="0.55000000000000004">
      <c r="A152" s="1" t="s">
        <v>74</v>
      </c>
      <c r="B152" s="1">
        <v>10000</v>
      </c>
      <c r="C152" s="1">
        <v>10500</v>
      </c>
      <c r="D152" s="70">
        <f>(C152-B152)/B152</f>
        <v>0.05</v>
      </c>
    </row>
    <row r="153" spans="1:4" x14ac:dyDescent="0.55000000000000004">
      <c r="A153" s="1" t="s">
        <v>75</v>
      </c>
      <c r="B153" s="1">
        <v>8000</v>
      </c>
      <c r="C153" s="1">
        <v>7700</v>
      </c>
      <c r="D153" s="70">
        <f t="shared" ref="D153:D156" si="7">(C153-B153)/B153</f>
        <v>-3.7499999999999999E-2</v>
      </c>
    </row>
    <row r="154" spans="1:4" x14ac:dyDescent="0.55000000000000004">
      <c r="A154" s="1" t="s">
        <v>76</v>
      </c>
      <c r="B154" s="1">
        <v>1</v>
      </c>
      <c r="C154" s="1">
        <v>3</v>
      </c>
      <c r="D154" s="72">
        <f t="shared" si="7"/>
        <v>2</v>
      </c>
    </row>
    <row r="155" spans="1:4" x14ac:dyDescent="0.55000000000000004">
      <c r="C155" s="68" t="s">
        <v>78</v>
      </c>
      <c r="D155" s="71">
        <f>AVERAGE(D152:D154)</f>
        <v>0.67083333333333339</v>
      </c>
    </row>
    <row r="156" spans="1:4" x14ac:dyDescent="0.55000000000000004">
      <c r="A156" s="1" t="s">
        <v>69</v>
      </c>
      <c r="B156" s="1">
        <f>SUM(B152:B155)</f>
        <v>18001</v>
      </c>
      <c r="C156" s="1">
        <f>SUM(C152:C155)</f>
        <v>18203</v>
      </c>
      <c r="D156" s="34">
        <f t="shared" si="7"/>
        <v>1.1221598800066663E-2</v>
      </c>
    </row>
    <row r="158" spans="1:4" x14ac:dyDescent="0.55000000000000004">
      <c r="A158" s="1" t="s">
        <v>79</v>
      </c>
    </row>
    <row r="160" spans="1:4" x14ac:dyDescent="0.55000000000000004">
      <c r="B160" s="1">
        <v>2023</v>
      </c>
      <c r="C160" s="1">
        <v>2024</v>
      </c>
      <c r="D160" s="2" t="s">
        <v>77</v>
      </c>
    </row>
    <row r="161" spans="1:4" x14ac:dyDescent="0.55000000000000004">
      <c r="A161" s="1" t="s">
        <v>80</v>
      </c>
      <c r="B161" s="1">
        <v>180000</v>
      </c>
      <c r="C161" s="1">
        <v>185000</v>
      </c>
      <c r="D161" s="70">
        <f>(C161-B161)/B161</f>
        <v>2.7777777777777776E-2</v>
      </c>
    </row>
    <row r="162" spans="1:4" x14ac:dyDescent="0.55000000000000004">
      <c r="A162" s="1" t="s">
        <v>81</v>
      </c>
      <c r="B162" s="1">
        <v>350000</v>
      </c>
      <c r="C162" s="1">
        <v>370000</v>
      </c>
      <c r="D162" s="70">
        <f t="shared" ref="D162:D163" si="8">(C162-B162)/B162</f>
        <v>5.7142857142857141E-2</v>
      </c>
    </row>
    <row r="163" spans="1:4" x14ac:dyDescent="0.55000000000000004">
      <c r="A163" s="1" t="s">
        <v>82</v>
      </c>
      <c r="B163" s="1">
        <v>50000</v>
      </c>
      <c r="C163" s="1">
        <v>150000</v>
      </c>
      <c r="D163" s="72">
        <f t="shared" si="8"/>
        <v>2</v>
      </c>
    </row>
    <row r="166" spans="1:4" x14ac:dyDescent="0.55000000000000004">
      <c r="A166" s="2" t="s">
        <v>83</v>
      </c>
    </row>
    <row r="180" spans="1:1" x14ac:dyDescent="0.55000000000000004">
      <c r="A180" s="2" t="s">
        <v>85</v>
      </c>
    </row>
    <row r="182" spans="1:1" x14ac:dyDescent="0.55000000000000004">
      <c r="A182" s="1" t="s">
        <v>89</v>
      </c>
    </row>
    <row r="184" spans="1:1" x14ac:dyDescent="0.55000000000000004">
      <c r="A184" s="1" t="s">
        <v>86</v>
      </c>
    </row>
    <row r="185" spans="1:1" x14ac:dyDescent="0.55000000000000004">
      <c r="A185" s="1" t="s">
        <v>87</v>
      </c>
    </row>
  </sheetData>
  <mergeCells count="7">
    <mergeCell ref="D72:F72"/>
    <mergeCell ref="A1:G1"/>
    <mergeCell ref="A3:H3"/>
    <mergeCell ref="A4:H4"/>
    <mergeCell ref="A5:H5"/>
    <mergeCell ref="E40:G40"/>
    <mergeCell ref="D54:F54"/>
  </mergeCells>
  <hyperlinks>
    <hyperlink ref="A5" r:id="rId1" xr:uid="{7A13AB17-FA74-4CF0-B7C3-2E5BDEC6417F}"/>
  </hyperlinks>
  <pageMargins left="0.7" right="0.7" top="0.78740157499999996" bottom="0.78740157499999996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Prozentrechnung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Andreas Kropik</dc:creator>
  <cp:lastModifiedBy>Andreas Kropik</cp:lastModifiedBy>
  <dcterms:created xsi:type="dcterms:W3CDTF">2024-04-09T17:35:14Z</dcterms:created>
  <dcterms:modified xsi:type="dcterms:W3CDTF">2024-04-10T16:51:08Z</dcterms:modified>
</cp:coreProperties>
</file>